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15" yWindow="570" windowWidth="23190" windowHeight="11265" activeTab="5"/>
  </bookViews>
  <sheets>
    <sheet name="PLC Modules Software" sheetId="1" r:id="rId1"/>
    <sheet name="Signal Conditioners" sheetId="2" r:id="rId2"/>
    <sheet name="Rack Termination cabling" sheetId="3" r:id="rId3"/>
    <sheet name="Instrumentation" sheetId="4" r:id="rId4"/>
    <sheet name="Sheet1" sheetId="5" r:id="rId5"/>
    <sheet name="Chassis Layout" sheetId="6" r:id="rId6"/>
  </sheets>
  <calcPr calcId="125725"/>
</workbook>
</file>

<file path=xl/calcChain.xml><?xml version="1.0" encoding="utf-8"?>
<calcChain xmlns="http://schemas.openxmlformats.org/spreadsheetml/2006/main">
  <c r="F20" i="4"/>
  <c r="F17"/>
  <c r="F12"/>
  <c r="F9"/>
  <c r="F8"/>
  <c r="F7"/>
  <c r="F6"/>
  <c r="F5"/>
  <c r="F4"/>
  <c r="B48" i="1"/>
  <c r="G48"/>
  <c r="G52"/>
  <c r="G51"/>
  <c r="G50"/>
  <c r="G49"/>
  <c r="G47"/>
  <c r="H19" i="2"/>
  <c r="H18"/>
  <c r="H17"/>
  <c r="H16"/>
  <c r="H15"/>
  <c r="H13"/>
  <c r="H12"/>
  <c r="H11"/>
  <c r="H10"/>
  <c r="H9"/>
  <c r="H8"/>
  <c r="H7"/>
  <c r="H6"/>
  <c r="H5"/>
  <c r="D7"/>
  <c r="C45" i="1"/>
  <c r="C44"/>
  <c r="D10" i="2"/>
  <c r="D6"/>
  <c r="A14"/>
  <c r="H14" s="1"/>
  <c r="D17"/>
  <c r="B52" i="1"/>
  <c r="B51"/>
  <c r="B50"/>
  <c r="B49"/>
  <c r="I44"/>
  <c r="M44"/>
  <c r="L44"/>
  <c r="K44"/>
  <c r="J44"/>
  <c r="N45"/>
  <c r="M45"/>
  <c r="L45"/>
  <c r="K45"/>
  <c r="J45"/>
  <c r="I45"/>
  <c r="B36"/>
  <c r="B38"/>
  <c r="B39"/>
  <c r="B33"/>
  <c r="B37"/>
  <c r="B32"/>
  <c r="B42"/>
  <c r="B41"/>
  <c r="B35"/>
  <c r="B40"/>
  <c r="B34"/>
  <c r="B29"/>
  <c r="B26"/>
  <c r="B25"/>
  <c r="B24"/>
  <c r="B23"/>
  <c r="B22"/>
  <c r="B21"/>
  <c r="B27"/>
  <c r="B20"/>
  <c r="B19"/>
  <c r="B18"/>
  <c r="B28"/>
  <c r="B17"/>
  <c r="B16"/>
  <c r="B46"/>
  <c r="B15"/>
  <c r="G13"/>
  <c r="G9"/>
  <c r="G7"/>
  <c r="F19"/>
  <c r="G19" s="1"/>
  <c r="G12"/>
  <c r="G46"/>
  <c r="G36"/>
  <c r="G38"/>
  <c r="G39"/>
  <c r="G33"/>
  <c r="G37"/>
  <c r="G32"/>
  <c r="G41"/>
  <c r="G29"/>
  <c r="G26"/>
  <c r="G24"/>
  <c r="G27"/>
  <c r="G20"/>
  <c r="G18"/>
  <c r="G16"/>
  <c r="G15"/>
  <c r="G11"/>
  <c r="G10"/>
  <c r="G8"/>
  <c r="G6"/>
  <c r="G5"/>
  <c r="G4"/>
  <c r="G22" i="2"/>
  <c r="A45" i="1"/>
  <c r="G45" s="1"/>
  <c r="A44"/>
  <c r="G44" s="1"/>
  <c r="A34"/>
  <c r="G34" s="1"/>
  <c r="G42"/>
  <c r="A35"/>
  <c r="G35" s="1"/>
  <c r="A40"/>
  <c r="G40" s="1"/>
  <c r="A25"/>
  <c r="G25" s="1"/>
  <c r="A23"/>
  <c r="G23" s="1"/>
  <c r="G22"/>
  <c r="A21"/>
  <c r="G21" s="1"/>
  <c r="A28"/>
  <c r="G28" s="1"/>
  <c r="A17"/>
  <c r="G17" s="1"/>
  <c r="E11" i="4"/>
  <c r="F11" s="1"/>
  <c r="E10"/>
  <c r="F10" s="1"/>
  <c r="D59" i="3"/>
  <c r="E59"/>
  <c r="F59"/>
  <c r="D58"/>
  <c r="E58"/>
  <c r="F58"/>
  <c r="D57"/>
  <c r="E57"/>
  <c r="F57"/>
  <c r="E20"/>
  <c r="F20"/>
  <c r="E6"/>
  <c r="F6"/>
  <c r="E7"/>
  <c r="F7"/>
  <c r="E8"/>
  <c r="F8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E48"/>
  <c r="F48"/>
  <c r="E49"/>
  <c r="F49"/>
  <c r="E50"/>
  <c r="F50"/>
  <c r="E51"/>
  <c r="F51"/>
  <c r="E52"/>
  <c r="F52"/>
  <c r="E60"/>
  <c r="F60"/>
  <c r="E61"/>
  <c r="F61"/>
  <c r="E62"/>
  <c r="F62"/>
  <c r="E63"/>
  <c r="F63"/>
  <c r="E64"/>
  <c r="F64"/>
  <c r="F45"/>
  <c r="F54"/>
  <c r="F22"/>
  <c r="F66"/>
  <c r="F71"/>
  <c r="G55" i="1" l="1"/>
  <c r="B44"/>
  <c r="B45"/>
  <c r="F14" i="4"/>
  <c r="H22" i="2"/>
</calcChain>
</file>

<file path=xl/comments1.xml><?xml version="1.0" encoding="utf-8"?>
<comments xmlns="http://schemas.openxmlformats.org/spreadsheetml/2006/main">
  <authors>
    <author>Steven Lassiter</author>
  </authors>
  <commentList>
    <comment ref="G5" author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6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G7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G8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G9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G10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G1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G12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G13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G14" author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5" author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6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G17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G18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G19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Steven Lassiter</author>
  </authors>
  <commentList>
    <comment ref="D6" author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8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9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10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1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12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13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14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15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16" author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7" author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8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19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24" author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5" author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6" author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7" author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8" authorId="0">
      <text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D29" author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0" author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1" author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2" authorId="0">
      <text>
        <r>
          <rPr>
            <b/>
            <sz val="8"/>
            <color indexed="81"/>
            <rFont val="Tahoma"/>
            <family val="2"/>
          </rPr>
          <t xml:space="preserve">
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3" author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" author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6" author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7" author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8" author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9" author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0" author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1" author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2" authorId="0">
      <text>
        <r>
          <rPr>
            <b/>
            <sz val="8"/>
            <color indexed="81"/>
            <rFont val="Tahoma"/>
            <family val="2"/>
          </rPr>
          <t>POMONA 2269-0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3" authorId="0">
      <text>
        <r>
          <rPr>
            <b/>
            <sz val="8"/>
            <color indexed="81"/>
            <rFont val="Tahoma"/>
            <family val="2"/>
          </rPr>
          <t xml:space="preserve">CNT-35-96 TYCO ELECTRONICS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8" author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9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50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5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52" authorId="0">
      <text>
        <r>
          <rPr>
            <b/>
            <sz val="8"/>
            <color indexed="81"/>
            <rFont val="Tahoma"/>
            <family val="2"/>
          </rPr>
          <t>22AWG</t>
        </r>
        <r>
          <rPr>
            <sz val="8"/>
            <color indexed="81"/>
            <rFont val="Tahoma"/>
            <family val="2"/>
          </rPr>
          <t xml:space="preserve">
FERRULES
</t>
        </r>
      </text>
    </comment>
    <comment ref="A57" authorId="0">
      <text>
        <r>
          <rPr>
            <b/>
            <sz val="8"/>
            <color indexed="81"/>
            <rFont val="Tahoma"/>
            <family val="2"/>
          </rPr>
          <t>FEET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7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58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Steven Lassiter</author>
  </authors>
  <commentList>
    <comment ref="E4" authorId="0">
      <text>
        <r>
          <rPr>
            <sz val="8"/>
            <color indexed="81"/>
            <rFont val="Tahoma"/>
            <family val="2"/>
          </rPr>
          <t>Lakeshore
PT102-Al 
SMOD-4-QL32-15
$300
Quote #2812 3/6/07</t>
        </r>
      </text>
    </comment>
    <comment ref="E5" authorId="0">
      <text>
        <r>
          <rPr>
            <b/>
            <sz val="8"/>
            <color indexed="81"/>
            <rFont val="Tahoma"/>
            <family val="2"/>
          </rPr>
          <t xml:space="preserve">Lakeshore:
CX-1030-CU
SMOD:4-QL36-15
Calibrated with report
Carbon Glass discontiuned
Add $165 for SMOD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" authorId="0">
      <text>
        <r>
          <rPr>
            <b/>
            <sz val="8"/>
            <color indexed="81"/>
            <rFont val="Tahoma"/>
            <family val="2"/>
          </rPr>
          <t>Honeywell Web page
http://www.sensotec.com/pressure_transducer_instock.shtml
3/7/07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>From PR 191738
8/23/2000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8" authorId="0">
      <text>
        <r>
          <rPr>
            <b/>
            <sz val="8"/>
            <color indexed="81"/>
            <rFont val="Tahoma"/>
            <family val="2"/>
          </rPr>
          <t>From PR 191738
8/23/2000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0" authorId="0">
      <text>
        <r>
          <rPr>
            <b/>
            <sz val="8"/>
            <color indexed="81"/>
            <rFont val="Tahoma"/>
            <family val="2"/>
          </rPr>
          <t xml:space="preserve">American Magnetics
Model 135 Monitor and sensor probe
</t>
        </r>
      </text>
    </comment>
    <comment ref="E11" authorId="0">
      <text>
        <r>
          <rPr>
            <b/>
            <sz val="8"/>
            <color indexed="81"/>
            <rFont val="Tahoma"/>
            <family val="2"/>
          </rPr>
          <t>American Magnetics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2" authorId="0">
      <text>
        <r>
          <rPr>
            <b/>
            <sz val="8"/>
            <color indexed="81"/>
            <rFont val="Tahoma"/>
            <family val="2"/>
          </rPr>
          <t xml:space="preserve">Flow Controllers
PR# 255827
Model #1559A
Calibrated to He gas
4-20mA output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7" authorId="0">
      <text>
        <r>
          <rPr>
            <b/>
            <sz val="8"/>
            <color indexed="81"/>
            <rFont val="Tahoma"/>
            <family val="2"/>
          </rPr>
          <t>GMW web page 
Pricing
www.GMW.com</t>
        </r>
      </text>
    </comment>
    <comment ref="E20" authorId="0">
      <text>
        <r>
          <rPr>
            <b/>
            <sz val="8"/>
            <color indexed="81"/>
            <rFont val="Tahoma"/>
            <family val="2"/>
          </rPr>
          <t>GMW web page 
Pricing
www.GMW.com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<sst xmlns="http://schemas.openxmlformats.org/spreadsheetml/2006/main" count="729" uniqueCount="550">
  <si>
    <t>Qty</t>
  </si>
  <si>
    <t>Catalog #</t>
  </si>
  <si>
    <t>Description</t>
  </si>
  <si>
    <t>1756-A10</t>
  </si>
  <si>
    <t>10 SLOT CONTROLLOGIX CHASSIS</t>
  </si>
  <si>
    <t>1756-CNB</t>
  </si>
  <si>
    <t>CONTROLNET BRIDGE MODULE</t>
  </si>
  <si>
    <t>1756-IB16D</t>
  </si>
  <si>
    <t>10-30 VDC DIAGNOSTIC INPUT  16 PTS (36 PIN)</t>
  </si>
  <si>
    <t>1756-IF16</t>
  </si>
  <si>
    <t>ANALOG INPUT - CURRENT/VOLTAGE  16 PTS (36 PIN)</t>
  </si>
  <si>
    <t>1756-OW16I</t>
  </si>
  <si>
    <t>N.O. ISOLATED RELAY OUTPUT 16 PTS (36 PIN)</t>
  </si>
  <si>
    <t>1756-PA72</t>
  </si>
  <si>
    <t>85-265 VAC POWER SUPPLY (5V @ 10 AMP)</t>
  </si>
  <si>
    <t>1756-TBCH</t>
  </si>
  <si>
    <t>36 PIN SCREW CLAMP BLOCK WITH STANDARD HOUSING</t>
  </si>
  <si>
    <t>Subtotal:</t>
  </si>
  <si>
    <t>1756-OB16D</t>
  </si>
  <si>
    <t>19-30 VDC DIAGNOSTIC OUTPUT  16 PTS (36 PIN)</t>
  </si>
  <si>
    <t>1756-A7</t>
  </si>
  <si>
    <t>1756-ENBT</t>
  </si>
  <si>
    <t>CLX ETHERNET/IP 10/100 BRIDGE MODULE - TWISTED PR</t>
  </si>
  <si>
    <t>1756-N2</t>
  </si>
  <si>
    <t>EMPTY SLOT FILLER CARD (ONE FILLER PER PACKAGE)</t>
  </si>
  <si>
    <t>1757-SRC1</t>
  </si>
  <si>
    <t>1757 REDUNDANCY MODULE CABLE - 1 METER,  3.28FT</t>
  </si>
  <si>
    <t>1757-SRM</t>
  </si>
  <si>
    <t>SYSTEM REDUNDANCY MODULE</t>
  </si>
  <si>
    <t>1786-XT</t>
  </si>
  <si>
    <t>CONTROLNET 75 OHM TERMINATOR PLUG</t>
  </si>
  <si>
    <t>1786-TPS</t>
  </si>
  <si>
    <t>CONTROLNET T-TAP/STRAIGHT</t>
  </si>
  <si>
    <t>1786-RG6</t>
  </si>
  <si>
    <t>CONTROLNET RG6 SHIELD HIGH FLEX CABLE-1000FT ROLL</t>
  </si>
  <si>
    <t>1756-HSC</t>
  </si>
  <si>
    <t>2 CHANNEL / 4 OUTPUT HIGH SPEED COUNTER (36 PIN)</t>
  </si>
  <si>
    <t>1756-IA16</t>
  </si>
  <si>
    <t>79-132 VAC INPUT  16 PTS (20 PIN)</t>
  </si>
  <si>
    <t>1756-OF6CI</t>
  </si>
  <si>
    <t>ISOLATED ANALOG OUTPUT - CURRENT 6 PTS (20 PIN)</t>
  </si>
  <si>
    <t>1756-OF6VI</t>
  </si>
  <si>
    <t>1756-TBNH</t>
  </si>
  <si>
    <t>20 POSITION NEMA SCREW CLAMP BLOCK</t>
  </si>
  <si>
    <t>1794-ACN15</t>
  </si>
  <si>
    <t>SINGLE MEDIA ADAPTER FOR CONTROLNET</t>
  </si>
  <si>
    <t>1794-PS13</t>
  </si>
  <si>
    <t>85-264 VAC TO 24 VDC 1.3A POWER SUPPLY</t>
  </si>
  <si>
    <t>MVI94-GSC</t>
  </si>
  <si>
    <t>Prosoft ASCII Generic Serial Communication Module</t>
  </si>
  <si>
    <t>Ext. Price</t>
  </si>
  <si>
    <t>Disc. Price</t>
  </si>
  <si>
    <t>Price</t>
  </si>
  <si>
    <t xml:space="preserve"> </t>
  </si>
  <si>
    <t>Date 2/07/2007</t>
  </si>
  <si>
    <t>Software</t>
  </si>
  <si>
    <t>9701-VWSTENE</t>
  </si>
  <si>
    <t>RSVIEW Studio</t>
  </si>
  <si>
    <t>9701-VWSS100LENE</t>
  </si>
  <si>
    <t>RSView Enterprise 100 displays</t>
  </si>
  <si>
    <t>9701-VWSCWAENE</t>
  </si>
  <si>
    <t>SE Client</t>
  </si>
  <si>
    <t>9301-OPCSRVENE</t>
  </si>
  <si>
    <t>KPServer</t>
  </si>
  <si>
    <t>RSSQL Prof 150 Tags</t>
  </si>
  <si>
    <t>RS-Logix 5000 Pro Edition</t>
  </si>
  <si>
    <t>4 SLOT CONTROLLOGIX CHASSIS</t>
  </si>
  <si>
    <t>SCM5B-34-1562</t>
  </si>
  <si>
    <t>SCM5B-30-02D</t>
  </si>
  <si>
    <t>SCM5B-31-03D</t>
  </si>
  <si>
    <t>SCM5B-31-09D</t>
  </si>
  <si>
    <t>SCM5B-38-35D</t>
  </si>
  <si>
    <t>SCM5B-43-05D</t>
  </si>
  <si>
    <t>SCMXCA-004 12</t>
  </si>
  <si>
    <t>Cable</t>
  </si>
  <si>
    <t>SCMXIF-DIN</t>
  </si>
  <si>
    <t>Breakout Board Din Mounted</t>
  </si>
  <si>
    <t>SCMXRK-002</t>
  </si>
  <si>
    <t>Rack Mounting Plate 19"</t>
  </si>
  <si>
    <t>XPN-7324</t>
  </si>
  <si>
    <t>ABA-05</t>
  </si>
  <si>
    <t>Data Cable Access Panel</t>
  </si>
  <si>
    <t>XPN-0324-CAP</t>
  </si>
  <si>
    <t>HW-092</t>
  </si>
  <si>
    <t>HW-103</t>
  </si>
  <si>
    <t>Threaded captive clip nut</t>
  </si>
  <si>
    <t>#10-32 thread truss head machin screw</t>
  </si>
  <si>
    <t>SCMPB-05-02</t>
  </si>
  <si>
    <t>Backplane-8 channels with DIN mounts</t>
  </si>
  <si>
    <t>Strain Gage Input Module</t>
  </si>
  <si>
    <t>Analog Voltage Input Module 10V in / 5V out</t>
  </si>
  <si>
    <t>Analog Voltage Input Module 40V in / 5V out</t>
  </si>
  <si>
    <t>General Purpose with excitation 5V in / 10V out</t>
  </si>
  <si>
    <t>Analog Input Narrow bandwidth 50mV in / 10V out</t>
  </si>
  <si>
    <t>XFR-317824</t>
  </si>
  <si>
    <t>Vertical Frame 31.562 deep 82.375 Tall 27.562 wide</t>
  </si>
  <si>
    <t>XMA-78</t>
  </si>
  <si>
    <t>Mounting Angle Pair</t>
  </si>
  <si>
    <t>Panel 73.5" Tall 24" wide</t>
  </si>
  <si>
    <t xml:space="preserve">DS-XSR-7824 </t>
  </si>
  <si>
    <t>Front Door</t>
  </si>
  <si>
    <t>Rear Door</t>
  </si>
  <si>
    <t>DS-XSL-7824</t>
  </si>
  <si>
    <t>Equipment Shelf</t>
  </si>
  <si>
    <t>XES-2024</t>
  </si>
  <si>
    <t>Side Panel</t>
  </si>
  <si>
    <t>XSP-3178-S</t>
  </si>
  <si>
    <t>Top Panel</t>
  </si>
  <si>
    <t>XPN-2819</t>
  </si>
  <si>
    <t>Latch/Slotted</t>
  </si>
  <si>
    <t>Terminal Blocks Single Level</t>
  </si>
  <si>
    <t>Terminal Blocks Triple Level</t>
  </si>
  <si>
    <t>Terminal Blocks Double Level</t>
  </si>
  <si>
    <t>1492-W4</t>
  </si>
  <si>
    <t>Wire Duct 2" x4" x 6ft length</t>
  </si>
  <si>
    <t>2"x 4" Wire Duct cover 6ft length</t>
  </si>
  <si>
    <t>C2LG6</t>
  </si>
  <si>
    <t>D2x4LKG6</t>
  </si>
  <si>
    <t>D1.5x4LG6</t>
  </si>
  <si>
    <t>Wirer Duct 1.5'x4'x6ft length</t>
  </si>
  <si>
    <t>C1.5LG6</t>
  </si>
  <si>
    <t>1.5"x4" wire Duct cover 6ft length</t>
  </si>
  <si>
    <t>1492-EB3</t>
  </si>
  <si>
    <t>End barrier for W4</t>
  </si>
  <si>
    <t>End Anchor for W4</t>
  </si>
  <si>
    <t>1492-EA35</t>
  </si>
  <si>
    <t>Terminal Group marker</t>
  </si>
  <si>
    <t>1492-GM35</t>
  </si>
  <si>
    <t>1492-WD3</t>
  </si>
  <si>
    <t>1492-EBD3</t>
  </si>
  <si>
    <t>End Barrier for WD3</t>
  </si>
  <si>
    <t xml:space="preserve">1492-EAH35 </t>
  </si>
  <si>
    <t>End Anchor for WD3</t>
  </si>
  <si>
    <t>1492-WTF3</t>
  </si>
  <si>
    <t>1492-EBFT3</t>
  </si>
  <si>
    <t>End Barrier for WTF3</t>
  </si>
  <si>
    <t>1492-SJT5-20-B</t>
  </si>
  <si>
    <t>JUMPERS 20-POLE PACAKGE OF 10</t>
  </si>
  <si>
    <t>800T-H33B</t>
  </si>
  <si>
    <t>800T-J91A</t>
  </si>
  <si>
    <t>SWITCH 3-POSITION STC, 2NO, 2NC</t>
  </si>
  <si>
    <t>KEYED SELECTOR SWITCH 2-POLE 2NO / 2NC</t>
  </si>
  <si>
    <t>700-ha33z24</t>
  </si>
  <si>
    <t>CONTROL RELAY 2PDT 24VDC 8-PIN</t>
  </si>
  <si>
    <t>700-HN126</t>
  </si>
  <si>
    <t>SOCKET FOR CONTROL RELAY</t>
  </si>
  <si>
    <t>1492-CB1G100</t>
  </si>
  <si>
    <t>CIRCUIT BREAKER 10 AMPS</t>
  </si>
  <si>
    <t>1492-CB1G020</t>
  </si>
  <si>
    <t>CIRCUIT BREAKER 2 AMPS</t>
  </si>
  <si>
    <t xml:space="preserve">1492-CB1G050 </t>
  </si>
  <si>
    <t>CIRCUIT BREAKER 5 AMPS</t>
  </si>
  <si>
    <t>199-DR1</t>
  </si>
  <si>
    <t>DIN MOUNTING RAIL</t>
  </si>
  <si>
    <t>LVDT signal conditioner 24Vdc</t>
  </si>
  <si>
    <t>SDP5-5-100T</t>
  </si>
  <si>
    <t>PSU 5 volts</t>
  </si>
  <si>
    <t>SDP10-24-100P</t>
  </si>
  <si>
    <t>PSU 24V Psu</t>
  </si>
  <si>
    <t>885-2269</t>
  </si>
  <si>
    <t>BANANA JACK DOUBLE, BLACK</t>
  </si>
  <si>
    <t>A423008LP</t>
  </si>
  <si>
    <t>SINGLE DOOR ENCLOSURE HOFFMAN</t>
  </si>
  <si>
    <t>a42p30</t>
  </si>
  <si>
    <t>PANEL FOR ENCLOSURE</t>
  </si>
  <si>
    <t>90F7644</t>
  </si>
  <si>
    <t>RELAY TIMER</t>
  </si>
  <si>
    <t>TERMINATION SUPPLIES, FERRULES, ETC</t>
  </si>
  <si>
    <t>534-1301</t>
  </si>
  <si>
    <t>ALPHA 5470/25C</t>
  </si>
  <si>
    <t>Rack hardware</t>
  </si>
  <si>
    <t>Rack Chassis</t>
  </si>
  <si>
    <t>Cable hardware</t>
  </si>
  <si>
    <t>Cables</t>
  </si>
  <si>
    <t xml:space="preserve">Total </t>
  </si>
  <si>
    <t>Magnets</t>
  </si>
  <si>
    <t>Panel reducers</t>
  </si>
  <si>
    <t>qty</t>
  </si>
  <si>
    <t>part #</t>
  </si>
  <si>
    <t>description</t>
  </si>
  <si>
    <t>unit cost</t>
  </si>
  <si>
    <t>PT102-Al SMOD-4-QL32-15</t>
  </si>
  <si>
    <t>PT-102</t>
  </si>
  <si>
    <t>CX-1030-CU SMOD-4-QL36-15</t>
  </si>
  <si>
    <t>Cerenox 4.2K</t>
  </si>
  <si>
    <t>Honeywell   FPG1BR,2P5B6A</t>
  </si>
  <si>
    <t>Pressure 0.4-5 Bar Ln2 &amp; He</t>
  </si>
  <si>
    <t>Edwards   APG-M-NW16</t>
  </si>
  <si>
    <t>Edwards  AIM-S-NW16</t>
  </si>
  <si>
    <t>760 to 1x10-3 Torr</t>
  </si>
  <si>
    <t>1x10-2 to 1x10-9 Torr</t>
  </si>
  <si>
    <t>Copper Nickel Alloy Film 120 Ohm GF=2.1 Half Bridge</t>
  </si>
  <si>
    <t>L He Meter / probe</t>
  </si>
  <si>
    <t>L N2 Meter / probe</t>
  </si>
  <si>
    <t>MKS 1559A</t>
  </si>
  <si>
    <t>Gas He Controller 0-30L/min</t>
  </si>
  <si>
    <t>PT2025 + 2040 + 2030 + cable + 4 probes</t>
  </si>
  <si>
    <t>NMR Assembly (dipole)</t>
  </si>
  <si>
    <t>ALPHA 1736C/R1000</t>
  </si>
  <si>
    <t>ALPHA 45470/20C</t>
  </si>
  <si>
    <t xml:space="preserve">CABLE 2 COND 22AWG  500 ft </t>
  </si>
  <si>
    <t>CABLE 25 COND 20AWG 500 ft</t>
  </si>
  <si>
    <t>CABLE 20COND 20 AWG 500 ft</t>
  </si>
  <si>
    <t>I/O Rack / Hardware / Cable</t>
  </si>
  <si>
    <t>Quads / Bender</t>
  </si>
  <si>
    <t>3RTP100-2-2 Three axis Hall probe + accessories</t>
  </si>
  <si>
    <t>Model 135 Monitor &amp; Probe 80"</t>
  </si>
  <si>
    <t>Model 185 Ln2 level sensor and monitor</t>
  </si>
  <si>
    <t>estimate</t>
  </si>
  <si>
    <t>Instrumentation per Magnet</t>
  </si>
  <si>
    <t>1756-IV16</t>
  </si>
  <si>
    <t>Signal description</t>
  </si>
  <si>
    <t>Range</t>
  </si>
  <si>
    <t>Red Qty</t>
  </si>
  <si>
    <t>Magnet Interface Connector</t>
  </si>
  <si>
    <t>Cable: Magnet to Rack</t>
  </si>
  <si>
    <t>Signal Conditioner</t>
  </si>
  <si>
    <t>I/O Signals to PLC</t>
  </si>
  <si>
    <t>PLC I/O Module</t>
  </si>
  <si>
    <t>Internal sensors</t>
  </si>
  <si>
    <t>Internal Cable</t>
  </si>
  <si>
    <t>Temperature</t>
  </si>
  <si>
    <t>Temperature sensors</t>
  </si>
  <si>
    <t>Temperature Sensor N2</t>
  </si>
  <si>
    <t>&gt; 60 K</t>
  </si>
  <si>
    <t xml:space="preserve">PT100 3-wire  LN2 </t>
  </si>
  <si>
    <t>12xBelden 9491   (One Triad)</t>
  </si>
  <si>
    <t>B (50way)</t>
  </si>
  <si>
    <t>Belden 1084A(8 triads)</t>
  </si>
  <si>
    <t>1756 - IR6I</t>
  </si>
  <si>
    <t>Temperature Sensor CL</t>
  </si>
  <si>
    <t>&gt; 233K</t>
  </si>
  <si>
    <t xml:space="preserve">PT100 3-wire Current Lead Top end </t>
  </si>
  <si>
    <t>2xBelden 9491   (One Triad)</t>
  </si>
  <si>
    <t>C (15pin)</t>
  </si>
  <si>
    <t>PT100 3-wire Cool Down, Return, Cold massx2</t>
  </si>
  <si>
    <t>8xBelden 9491   (One Triad)</t>
  </si>
  <si>
    <t>CG 3-wire Current Lead Top bottom</t>
  </si>
  <si>
    <t>4xBelden 9491   (One Triad)</t>
  </si>
  <si>
    <t>A (50way)</t>
  </si>
  <si>
    <t>Dataforth SCM5B34 - 1562 RTD Input</t>
  </si>
  <si>
    <t xml:space="preserve"> +/- 5 VDC</t>
  </si>
  <si>
    <t>1756 - IF16</t>
  </si>
  <si>
    <t>Temperature Sensor He</t>
  </si>
  <si>
    <t>CG 3-wire Coils</t>
  </si>
  <si>
    <t>Diodes 2-wire Cooldown,Supply,Warm Return</t>
  </si>
  <si>
    <t>14xBelden 9491   (One Triad)</t>
  </si>
  <si>
    <t>Total #pins (A&amp;B) = 96.0</t>
  </si>
  <si>
    <t>24 (3 boards of 8 conditioners)</t>
  </si>
  <si>
    <t>2 X16 input modules single ended</t>
  </si>
  <si>
    <t>Voltage Taps</t>
  </si>
  <si>
    <t>Curent Leads</t>
  </si>
  <si>
    <t>AWG-24 wire HABIA cable AB</t>
  </si>
  <si>
    <t>D (15pin)</t>
  </si>
  <si>
    <t>SCM-5B31-09D</t>
  </si>
  <si>
    <t xml:space="preserve"> +/- 10 VDC</t>
  </si>
  <si>
    <t>Pancake Splices</t>
  </si>
  <si>
    <t>External sensors</t>
  </si>
  <si>
    <t>Pressure</t>
  </si>
  <si>
    <t>Pressure gauges</t>
  </si>
  <si>
    <t>LN2 Pressure</t>
  </si>
  <si>
    <t>0.4 - 5 Bar</t>
  </si>
  <si>
    <t>P6P/5bar Hottinger Baldwin Gmbh 5V/225Hz strain gauge full bridge</t>
  </si>
  <si>
    <t>P 3-1</t>
  </si>
  <si>
    <t>Dataforth SCM5B38 - 35D</t>
  </si>
  <si>
    <t>LHe Pressure</t>
  </si>
  <si>
    <t>Vacuum</t>
  </si>
  <si>
    <t>Vacuum gauges</t>
  </si>
  <si>
    <t>LH Thermovac  TR206</t>
  </si>
  <si>
    <t>Vacuum gauge</t>
  </si>
  <si>
    <t>760 Torr to  1x10-3 Torr</t>
  </si>
  <si>
    <t>P 3-3</t>
  </si>
  <si>
    <t>Leybold Combivac CM 31</t>
  </si>
  <si>
    <t>0 - 10 VDC</t>
  </si>
  <si>
    <t>LH PenningVac PR 35</t>
  </si>
  <si>
    <t>1x10-2 Torr to 1x10-9 Torr</t>
  </si>
  <si>
    <t>Strain Gauges</t>
  </si>
  <si>
    <t>Strain Guages</t>
  </si>
  <si>
    <t xml:space="preserve">Gauge </t>
  </si>
  <si>
    <t>0 kN to 35 kN</t>
  </si>
  <si>
    <t>CEA-06-125UT-350 Micro-measurement</t>
  </si>
  <si>
    <t>P 4-1</t>
  </si>
  <si>
    <t>Liquid Level</t>
  </si>
  <si>
    <t>Level Probes</t>
  </si>
  <si>
    <t>LN2 Level</t>
  </si>
  <si>
    <t>0 - 100 %</t>
  </si>
  <si>
    <t>Capitance 3 wire</t>
  </si>
  <si>
    <t>P 6-1</t>
  </si>
  <si>
    <t>None</t>
  </si>
  <si>
    <t xml:space="preserve"> 4-20 mA</t>
  </si>
  <si>
    <t>LHe Level</t>
  </si>
  <si>
    <t>Superconducting probe 4-wire</t>
  </si>
  <si>
    <t>P 6-3</t>
  </si>
  <si>
    <t>Dataforth SCM5B31 - 03D</t>
  </si>
  <si>
    <t>Gas Flow Meters</t>
  </si>
  <si>
    <t>Flow Meters</t>
  </si>
  <si>
    <t xml:space="preserve">Lead He Gas Flow </t>
  </si>
  <si>
    <t>0-2000 sccm N2</t>
  </si>
  <si>
    <t xml:space="preserve">MKS 1749A-02000SV </t>
  </si>
  <si>
    <t>P 7-1</t>
  </si>
  <si>
    <t xml:space="preserve"> None</t>
  </si>
  <si>
    <t>JT Valves</t>
  </si>
  <si>
    <t>JT Valve Manual/Auto Switch</t>
  </si>
  <si>
    <t>Switch for all 11 JT valves</t>
  </si>
  <si>
    <t>1756 - IB16D</t>
  </si>
  <si>
    <t>Jt Valve Motors</t>
  </si>
  <si>
    <t>Globe Motor (24 VDC @ 0.8A)</t>
  </si>
  <si>
    <t>P 8-2</t>
  </si>
  <si>
    <t>Dataforth DSCA43-15C</t>
  </si>
  <si>
    <t xml:space="preserve">24V dc out to motor. </t>
  </si>
  <si>
    <t>1756 - OW16</t>
  </si>
  <si>
    <t xml:space="preserve">   LVDT</t>
  </si>
  <si>
    <t>-6-100%</t>
  </si>
  <si>
    <t>LVDT</t>
  </si>
  <si>
    <t>P 8-1</t>
  </si>
  <si>
    <t>Macro Sensors LVC-2402</t>
  </si>
  <si>
    <t>4-20 mA</t>
  </si>
  <si>
    <t>Magnet</t>
  </si>
  <si>
    <t>Voltage Readings</t>
  </si>
  <si>
    <t>Main Coil Voltages</t>
  </si>
  <si>
    <t>+/- 500 VDC</t>
  </si>
  <si>
    <t>AWG-28 wire HABIA cable AB</t>
  </si>
  <si>
    <t>P 5-1</t>
  </si>
  <si>
    <t>Dataforth SCM5B31-090</t>
  </si>
  <si>
    <t>NMR Unit</t>
  </si>
  <si>
    <t>NMR</t>
  </si>
  <si>
    <t>PLC commuications</t>
  </si>
  <si>
    <t>Ascii</t>
  </si>
  <si>
    <t>Metrolab Field Regulation RG2040</t>
  </si>
  <si>
    <t>P 9-1</t>
  </si>
  <si>
    <t>Flex I/O</t>
  </si>
  <si>
    <t>RS232</t>
  </si>
  <si>
    <t>Control Net</t>
  </si>
  <si>
    <t>Power on/off relay</t>
  </si>
  <si>
    <t>Power Supply</t>
  </si>
  <si>
    <t>PSU</t>
  </si>
  <si>
    <t xml:space="preserve">   PSU Interlocks and Status Signals</t>
  </si>
  <si>
    <t>Interlock and Status Signals from PSU</t>
  </si>
  <si>
    <t>Digital Signal</t>
  </si>
  <si>
    <t xml:space="preserve">   PSU Interlocks</t>
  </si>
  <si>
    <t>Interlock Signals to the PSU from PLC</t>
  </si>
  <si>
    <t xml:space="preserve">   PSU Reset Signal</t>
  </si>
  <si>
    <t>Reset Signal to PSU &amp; Diodes</t>
  </si>
  <si>
    <t>PSU Course Current Signal</t>
  </si>
  <si>
    <t xml:space="preserve">3 V dc +/- Dac output from PSU </t>
  </si>
  <si>
    <t>Quench Detectors</t>
  </si>
  <si>
    <t xml:space="preserve">Danfysik 4 Channel </t>
  </si>
  <si>
    <t>Interlock Signals</t>
  </si>
  <si>
    <t>Relay Contact</t>
  </si>
  <si>
    <t>Reset Signal</t>
  </si>
  <si>
    <t>PLC I/O Usage Table</t>
  </si>
  <si>
    <t>Module</t>
  </si>
  <si>
    <t>IB16D</t>
  </si>
  <si>
    <t>OW16I</t>
  </si>
  <si>
    <t>IF16</t>
  </si>
  <si>
    <t>Configuration</t>
  </si>
  <si>
    <t>Single_Ended voltage</t>
  </si>
  <si>
    <t>Single_Ended Current</t>
  </si>
  <si>
    <t>Single_Ended Voltage/Current</t>
  </si>
  <si>
    <t>Single_Ended Voltage</t>
  </si>
  <si>
    <t>Differential_Mode Voltage</t>
  </si>
  <si>
    <t>Chasis Slot #</t>
  </si>
  <si>
    <t>Channel</t>
  </si>
  <si>
    <t>Danf_QD_U1</t>
  </si>
  <si>
    <t>MOT_JTV1_Open</t>
  </si>
  <si>
    <t>MOT_JTV9_Open</t>
  </si>
  <si>
    <t>T_He_LCLW</t>
  </si>
  <si>
    <t>m_flow_LCL</t>
  </si>
  <si>
    <t>T_HX_He</t>
  </si>
  <si>
    <t>VT_1_a  to VT_2_a</t>
  </si>
  <si>
    <t>Danf_QD_L1</t>
  </si>
  <si>
    <t>MOT_JTV1_Close</t>
  </si>
  <si>
    <t>MOT_JTV9_Close</t>
  </si>
  <si>
    <t>T_He_RCLW</t>
  </si>
  <si>
    <t>m_flow_RCL</t>
  </si>
  <si>
    <t>LVDT_JTV1</t>
  </si>
  <si>
    <t>VT_3_a  to VT_4_a</t>
  </si>
  <si>
    <t>Danf_QD_U2</t>
  </si>
  <si>
    <t>MOT_JTV2_Open</t>
  </si>
  <si>
    <t>MOT_JTV10_Open</t>
  </si>
  <si>
    <t>T_LN2_1</t>
  </si>
  <si>
    <t>Warm_Return_Position</t>
  </si>
  <si>
    <t>LVDT_JTV2</t>
  </si>
  <si>
    <t>VT_5_a  to VT_6_a</t>
  </si>
  <si>
    <t>Danf_QD_L2</t>
  </si>
  <si>
    <t>MOT_JTV2_Close</t>
  </si>
  <si>
    <t>MOT_JTV10_Close</t>
  </si>
  <si>
    <t>T_LN2_2</t>
  </si>
  <si>
    <t>LVDT_JTV3</t>
  </si>
  <si>
    <t>VT_7_a  to VT_8_a</t>
  </si>
  <si>
    <t>Danf_QD_U3</t>
  </si>
  <si>
    <t>MOT_JTV3_Open</t>
  </si>
  <si>
    <t>Warm_return_Open</t>
  </si>
  <si>
    <t>T_LN2_3</t>
  </si>
  <si>
    <t>h_LN2</t>
  </si>
  <si>
    <t>LVDT_JTV4</t>
  </si>
  <si>
    <t>VT_9_a  to VT_10_a</t>
  </si>
  <si>
    <t>Danf_QD_L3</t>
  </si>
  <si>
    <t>MOT_JTV3_Close</t>
  </si>
  <si>
    <t>Warm_return_Close</t>
  </si>
  <si>
    <t>T_LN2_4</t>
  </si>
  <si>
    <t>LVDT_JTV5</t>
  </si>
  <si>
    <t>VT_11_a  to VT_12_a</t>
  </si>
  <si>
    <t>Danf_QD_U4</t>
  </si>
  <si>
    <t>MOT_JTV4_Open</t>
  </si>
  <si>
    <t>h_Lhe_Current_enabled</t>
  </si>
  <si>
    <t>T_LN2_IN</t>
  </si>
  <si>
    <t>LVDT_JTV6</t>
  </si>
  <si>
    <t>VT_13_a  to VT_14_a</t>
  </si>
  <si>
    <t>Danf_QD_L4</t>
  </si>
  <si>
    <t>MOT_JTV4_Close</t>
  </si>
  <si>
    <t>Penning HV</t>
  </si>
  <si>
    <t>T_LN2_OUT</t>
  </si>
  <si>
    <t>LVDT_JTV7</t>
  </si>
  <si>
    <t>VT_15_a  to VT_16_a</t>
  </si>
  <si>
    <t>Danf_QD_Sum</t>
  </si>
  <si>
    <t>MOT_JTV5_Open</t>
  </si>
  <si>
    <t>Keep_Alive_Reset</t>
  </si>
  <si>
    <t>T_LHe_1</t>
  </si>
  <si>
    <t>LVDT_JTV8</t>
  </si>
  <si>
    <t>F_R1</t>
  </si>
  <si>
    <t>N/A</t>
  </si>
  <si>
    <t>MOT_JTV5_Close</t>
  </si>
  <si>
    <t>Keep_Alive_Control</t>
  </si>
  <si>
    <t>T_LHe_2</t>
  </si>
  <si>
    <t>LVDT_JTV9</t>
  </si>
  <si>
    <t>F_L1</t>
  </si>
  <si>
    <t>MOT_JTV6_Open</t>
  </si>
  <si>
    <t>NMR_Pwr</t>
  </si>
  <si>
    <t>T_LHe_3</t>
  </si>
  <si>
    <t>p_He</t>
  </si>
  <si>
    <t>LVDT_JTV10</t>
  </si>
  <si>
    <t>F_R2</t>
  </si>
  <si>
    <t>JVT Mtrs KS remote</t>
  </si>
  <si>
    <t>MOT_JTV6-Close</t>
  </si>
  <si>
    <t>PLC_Fast_Relay</t>
  </si>
  <si>
    <t>T_LHe_4</t>
  </si>
  <si>
    <t>p_N2</t>
  </si>
  <si>
    <t>T_HX_N2</t>
  </si>
  <si>
    <t>F_L2</t>
  </si>
  <si>
    <t>PSU_Control_pwr_on</t>
  </si>
  <si>
    <t>MOT_JTV7_Open</t>
  </si>
  <si>
    <t>PLC_Slow_Relay</t>
  </si>
  <si>
    <t>T_LHe_IN</t>
  </si>
  <si>
    <t>Themo_Vac</t>
  </si>
  <si>
    <t>LVDT_JTV12</t>
  </si>
  <si>
    <t>F_R3</t>
  </si>
  <si>
    <t>PSU_Main_pwr_on</t>
  </si>
  <si>
    <t>MOT_JTV7_Close</t>
  </si>
  <si>
    <t>PSU_CPU_Reset</t>
  </si>
  <si>
    <t>T_LHe_OUT</t>
  </si>
  <si>
    <t>Penning_Vac</t>
  </si>
  <si>
    <t>MPS_Current_Signal</t>
  </si>
  <si>
    <t>F_L3</t>
  </si>
  <si>
    <t>PSU_ready</t>
  </si>
  <si>
    <t>MOT_JTV8_Open</t>
  </si>
  <si>
    <t>PSU_diodes_Reset</t>
  </si>
  <si>
    <t>T_LHe_LCLC</t>
  </si>
  <si>
    <t>T_transfer_N2</t>
  </si>
  <si>
    <t>F_R4</t>
  </si>
  <si>
    <t>PSU_Sum_Interlocks</t>
  </si>
  <si>
    <t>MOT_JTV8_Close</t>
  </si>
  <si>
    <t>Danf_QD_Reset</t>
  </si>
  <si>
    <t>T_LHe_RCLC</t>
  </si>
  <si>
    <t>h_LHe</t>
  </si>
  <si>
    <t>F_L4</t>
  </si>
  <si>
    <t>Datafroth Signal Conditioner Table SCM5B modules</t>
  </si>
  <si>
    <t>Rack</t>
  </si>
  <si>
    <t>34-1562 [RTD - +/- 5V]</t>
  </si>
  <si>
    <t>30-02D [+/-50mV - +/-10V]</t>
  </si>
  <si>
    <t>38-35D [+/-20mV - +/-10V]</t>
  </si>
  <si>
    <t>31-09D [+/-40mV - +/-10V]</t>
  </si>
  <si>
    <t>31-03D [+/-10V - +/-10V]</t>
  </si>
  <si>
    <t>Temperature Sensor Heat Exchanger</t>
  </si>
  <si>
    <t>Temperature Sensor Cuurent lead</t>
  </si>
  <si>
    <t>Temperature Sensor External</t>
  </si>
  <si>
    <t>300-4K</t>
  </si>
  <si>
    <t>&lt; 60 K</t>
  </si>
  <si>
    <t>All Magnets</t>
  </si>
  <si>
    <t>Quads</t>
  </si>
  <si>
    <t>Dipoles</t>
  </si>
  <si>
    <t xml:space="preserve">Coil to Coil Splices </t>
  </si>
  <si>
    <t>Coil to Coil Splices</t>
  </si>
  <si>
    <t>Q2/Q3</t>
  </si>
  <si>
    <t>Date 1/14/2010</t>
  </si>
  <si>
    <t>Allen Bradley Hardware</t>
  </si>
  <si>
    <t>1756-A4</t>
  </si>
  <si>
    <t>In Use</t>
  </si>
  <si>
    <t>I/O Modules</t>
  </si>
  <si>
    <t>Q3</t>
  </si>
  <si>
    <t>Q2</t>
  </si>
  <si>
    <t>Q1</t>
  </si>
  <si>
    <t>Rotation</t>
  </si>
  <si>
    <t>Dipole/Cryo</t>
  </si>
  <si>
    <t>Spare</t>
  </si>
  <si>
    <t>Date Jan. 14, 2010</t>
  </si>
  <si>
    <t>Unit Price</t>
  </si>
  <si>
    <t>Cost</t>
  </si>
  <si>
    <t>Discounted</t>
  </si>
  <si>
    <t>1756-L55M23</t>
  </si>
  <si>
    <t>LOGIX5555 PROCESSOR WITH 1.5 MBYTE NV MEMORY</t>
  </si>
  <si>
    <t>1784-PCICS</t>
  </si>
  <si>
    <t>CONTROLNET PCI BUS SCANNER CARD</t>
  </si>
  <si>
    <t>7 SLOT CONTROLLOGIX CHASSIS</t>
  </si>
  <si>
    <t>9356-PRO2100</t>
  </si>
  <si>
    <t>9324-RLD700NXENE</t>
  </si>
  <si>
    <t>9357-CNETMDAD3E</t>
  </si>
  <si>
    <t>LICENSE KEY FOR CONTROL NET DIAGNOSTIC</t>
  </si>
  <si>
    <t>1756-BA1</t>
  </si>
  <si>
    <t>BATTERY</t>
  </si>
  <si>
    <t>SCM5B-38-36D</t>
  </si>
  <si>
    <t>SCM5B-30-07D</t>
  </si>
  <si>
    <t>Failed</t>
  </si>
  <si>
    <t>LVC-2402 / 2412</t>
  </si>
  <si>
    <t>DataForth Signal Conditioners + LVDT</t>
  </si>
  <si>
    <t>RB-24</t>
  </si>
  <si>
    <t>relay board 24 Volts</t>
  </si>
  <si>
    <t>Constant Current Source Boards</t>
  </si>
  <si>
    <t>Quench detector Boards</t>
  </si>
  <si>
    <t>HARDWARE / PLC</t>
  </si>
  <si>
    <t>3.5 MBYTE NV MEMORY</t>
  </si>
  <si>
    <t>1756-L55</t>
  </si>
  <si>
    <t>RSView Enterprise 25 displays</t>
  </si>
  <si>
    <t>9701-VWSS025LENE</t>
  </si>
  <si>
    <t>OPC-ABSTE-NA00</t>
  </si>
  <si>
    <t>OPC server suite</t>
  </si>
  <si>
    <t>PC server</t>
  </si>
  <si>
    <t>PLC Chassis</t>
  </si>
  <si>
    <t>Used</t>
  </si>
  <si>
    <t>MISC</t>
  </si>
  <si>
    <t>ISOLATED ANALOG OUTPUT - VOLTAGE 6 pts (20 PIN)</t>
  </si>
  <si>
    <t>Total</t>
  </si>
  <si>
    <t>PSU-ascii</t>
  </si>
  <si>
    <t>BREAKERS 2amps</t>
  </si>
  <si>
    <t>BREAKERS 5amps</t>
  </si>
  <si>
    <t>BREAKERS 8amps</t>
  </si>
  <si>
    <t>BREAKERS 10amps</t>
  </si>
  <si>
    <t>G020</t>
  </si>
  <si>
    <t>G050</t>
  </si>
  <si>
    <t>G080</t>
  </si>
  <si>
    <t>G100</t>
  </si>
  <si>
    <t xml:space="preserve">RTD custom </t>
  </si>
  <si>
    <t>Analog Input Narrow bandwidth 1V in / 10V out</t>
  </si>
  <si>
    <t>Danfysk</t>
  </si>
  <si>
    <t>SWITCH SELECTOR 3 POSITION</t>
  </si>
  <si>
    <t>SWITCH SELECTOR Keyed 2 POSITION</t>
  </si>
  <si>
    <t>Total Cost</t>
  </si>
  <si>
    <t>OBD4</t>
  </si>
  <si>
    <t>CL mass flow +</t>
  </si>
  <si>
    <t>CL mass f flow -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</si>
</sst>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&quot;$&quot;#,##0.00"/>
    <numFmt numFmtId="165" formatCode="#,##0.000"/>
  </numFmts>
  <fonts count="12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1" fillId="0" borderId="0" xfId="0" applyNumberFormat="1" applyFont="1"/>
    <xf numFmtId="0" fontId="1" fillId="0" borderId="0" xfId="0" applyFont="1" applyAlignment="1">
      <alignment horizontal="left"/>
    </xf>
    <xf numFmtId="0" fontId="6" fillId="0" borderId="0" xfId="0" applyFont="1"/>
    <xf numFmtId="164" fontId="6" fillId="0" borderId="0" xfId="0" applyNumberFormat="1" applyFont="1"/>
    <xf numFmtId="0" fontId="8" fillId="0" borderId="0" xfId="0" applyNumberFormat="1" applyFont="1" applyBorder="1" applyAlignment="1">
      <alignment horizontal="left"/>
    </xf>
    <xf numFmtId="6" fontId="0" fillId="0" borderId="0" xfId="0" applyNumberFormat="1"/>
    <xf numFmtId="0" fontId="8" fillId="0" borderId="0" xfId="0" applyFont="1"/>
    <xf numFmtId="164" fontId="8" fillId="0" borderId="0" xfId="0" applyNumberFormat="1" applyFont="1"/>
    <xf numFmtId="0" fontId="8" fillId="0" borderId="0" xfId="0" applyNumberFormat="1" applyFont="1" applyFill="1" applyBorder="1" applyAlignment="1">
      <alignment horizontal="left"/>
    </xf>
    <xf numFmtId="164" fontId="0" fillId="0" borderId="0" xfId="0" applyNumberFormat="1" applyAlignment="1">
      <alignment horizontal="right"/>
    </xf>
    <xf numFmtId="164" fontId="8" fillId="0" borderId="0" xfId="0" applyNumberFormat="1" applyFont="1" applyAlignment="1">
      <alignment horizontal="right"/>
    </xf>
    <xf numFmtId="164" fontId="8" fillId="0" borderId="0" xfId="0" applyNumberFormat="1" applyFont="1" applyBorder="1" applyAlignment="1">
      <alignment horizontal="right"/>
    </xf>
    <xf numFmtId="164" fontId="8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 applyProtection="1">
      <alignment horizontal="center" textRotation="93" wrapText="1"/>
      <protection locked="0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indent="2"/>
    </xf>
    <xf numFmtId="16" fontId="8" fillId="0" borderId="0" xfId="0" applyNumberFormat="1" applyFont="1" applyFill="1" applyBorder="1" applyAlignment="1">
      <alignment horizontal="left"/>
    </xf>
    <xf numFmtId="16" fontId="8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 indent="2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 indent="1"/>
    </xf>
    <xf numFmtId="0" fontId="6" fillId="0" borderId="0" xfId="0" applyFont="1" applyBorder="1" applyAlignment="1">
      <alignment horizontal="left"/>
    </xf>
    <xf numFmtId="49" fontId="0" fillId="0" borderId="0" xfId="0" applyNumberFormat="1" applyFill="1" applyAlignment="1">
      <alignment horizontal="left"/>
    </xf>
    <xf numFmtId="49" fontId="0" fillId="0" borderId="0" xfId="0" applyNumberFormat="1" applyFill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indent="1"/>
    </xf>
    <xf numFmtId="0" fontId="10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left" indent="3"/>
    </xf>
    <xf numFmtId="0" fontId="6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left" indent="1"/>
    </xf>
    <xf numFmtId="10" fontId="8" fillId="0" borderId="0" xfId="0" applyNumberFormat="1" applyFont="1" applyBorder="1" applyAlignment="1">
      <alignment horizontal="left" indent="2"/>
    </xf>
    <xf numFmtId="0" fontId="11" fillId="0" borderId="0" xfId="0" applyFont="1" applyAlignment="1">
      <alignment horizontal="left" vertical="top" wrapText="1"/>
    </xf>
    <xf numFmtId="10" fontId="8" fillId="0" borderId="0" xfId="0" quotePrefix="1" applyNumberFormat="1" applyFont="1" applyBorder="1" applyAlignment="1">
      <alignment horizontal="left" indent="2"/>
    </xf>
    <xf numFmtId="0" fontId="8" fillId="0" borderId="0" xfId="0" quotePrefix="1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/>
    <xf numFmtId="0" fontId="0" fillId="0" borderId="0" xfId="0" applyFill="1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workbookViewId="0">
      <pane ySplit="1455" topLeftCell="A22" activePane="bottomLeft"/>
      <selection activeCell="B2" sqref="B2"/>
      <selection pane="bottomLeft" activeCell="D55" sqref="D55"/>
    </sheetView>
  </sheetViews>
  <sheetFormatPr defaultColWidth="8.85546875" defaultRowHeight="11.25"/>
  <cols>
    <col min="1" max="1" width="6.28515625" style="1" customWidth="1"/>
    <col min="2" max="2" width="6.7109375" style="1" customWidth="1"/>
    <col min="3" max="3" width="6" style="1" customWidth="1"/>
    <col min="4" max="4" width="17" style="1" customWidth="1"/>
    <col min="5" max="5" width="44.85546875" style="1" customWidth="1"/>
    <col min="6" max="6" width="8.85546875" style="3" customWidth="1"/>
    <col min="7" max="7" width="10.85546875" style="1" customWidth="1"/>
    <col min="8" max="8" width="10.28515625" style="58" customWidth="1"/>
    <col min="9" max="9" width="9.5703125" style="55" customWidth="1"/>
    <col min="10" max="10" width="6" style="55" customWidth="1"/>
    <col min="11" max="11" width="5.85546875" style="55" customWidth="1"/>
    <col min="12" max="12" width="6.5703125" style="55" customWidth="1"/>
    <col min="13" max="14" width="8.85546875" style="55"/>
    <col min="15" max="16384" width="8.85546875" style="1"/>
  </cols>
  <sheetData>
    <row r="1" spans="1:14" ht="12" customHeight="1">
      <c r="D1" s="1" t="s">
        <v>484</v>
      </c>
      <c r="E1" s="7" t="s">
        <v>485</v>
      </c>
      <c r="F1" s="3" t="s">
        <v>498</v>
      </c>
      <c r="G1" s="55" t="s">
        <v>531</v>
      </c>
    </row>
    <row r="2" spans="1:14" s="55" customFormat="1" ht="12" customHeight="1">
      <c r="A2" s="55" t="s">
        <v>0</v>
      </c>
      <c r="B2" s="55" t="s">
        <v>487</v>
      </c>
      <c r="C2" s="55" t="s">
        <v>494</v>
      </c>
      <c r="D2" s="55" t="s">
        <v>1</v>
      </c>
      <c r="E2" s="55" t="s">
        <v>2</v>
      </c>
      <c r="F2" s="56" t="s">
        <v>496</v>
      </c>
      <c r="G2" s="55" t="s">
        <v>497</v>
      </c>
      <c r="H2" s="58" t="s">
        <v>527</v>
      </c>
      <c r="I2" s="55" t="s">
        <v>493</v>
      </c>
      <c r="J2" s="55" t="s">
        <v>489</v>
      </c>
      <c r="K2" s="55" t="s">
        <v>490</v>
      </c>
      <c r="L2" s="55" t="s">
        <v>491</v>
      </c>
      <c r="M2" s="55" t="s">
        <v>492</v>
      </c>
      <c r="N2" s="55" t="s">
        <v>532</v>
      </c>
    </row>
    <row r="3" spans="1:14" ht="12" customHeight="1">
      <c r="E3" s="2" t="s">
        <v>55</v>
      </c>
    </row>
    <row r="4" spans="1:14" ht="12" customHeight="1">
      <c r="A4" s="1">
        <v>1</v>
      </c>
      <c r="D4" s="1" t="s">
        <v>505</v>
      </c>
      <c r="E4" s="1" t="s">
        <v>65</v>
      </c>
      <c r="F4" s="3">
        <v>5500</v>
      </c>
      <c r="G4" s="3">
        <f>F4*A4</f>
        <v>5500</v>
      </c>
    </row>
    <row r="5" spans="1:14" ht="12" customHeight="1">
      <c r="A5" s="1">
        <v>1</v>
      </c>
      <c r="D5" s="1" t="s">
        <v>56</v>
      </c>
      <c r="E5" s="1" t="s">
        <v>57</v>
      </c>
      <c r="F5" s="3">
        <v>1995</v>
      </c>
      <c r="G5" s="3">
        <f t="shared" ref="G5:G29" si="0">F5*A5</f>
        <v>1995</v>
      </c>
    </row>
    <row r="6" spans="1:14" ht="12" customHeight="1">
      <c r="A6" s="1">
        <v>1</v>
      </c>
      <c r="D6" s="1" t="s">
        <v>58</v>
      </c>
      <c r="E6" s="1" t="s">
        <v>59</v>
      </c>
      <c r="F6" s="3">
        <v>4620</v>
      </c>
      <c r="G6" s="3">
        <f t="shared" si="0"/>
        <v>4620</v>
      </c>
    </row>
    <row r="7" spans="1:14" ht="12" customHeight="1">
      <c r="A7" s="1">
        <v>1</v>
      </c>
      <c r="D7" s="1" t="s">
        <v>523</v>
      </c>
      <c r="E7" s="1" t="s">
        <v>522</v>
      </c>
      <c r="F7" s="3">
        <v>3100</v>
      </c>
      <c r="G7" s="3">
        <f t="shared" ref="G7" si="1">F7*A7</f>
        <v>3100</v>
      </c>
    </row>
    <row r="8" spans="1:14" ht="12" customHeight="1">
      <c r="A8" s="1">
        <v>3</v>
      </c>
      <c r="C8" s="1">
        <v>1</v>
      </c>
      <c r="D8" s="1" t="s">
        <v>60</v>
      </c>
      <c r="E8" s="1" t="s">
        <v>61</v>
      </c>
      <c r="F8" s="3">
        <v>2200</v>
      </c>
      <c r="G8" s="3">
        <f t="shared" si="0"/>
        <v>6600</v>
      </c>
    </row>
    <row r="9" spans="1:14" ht="12" customHeight="1">
      <c r="A9" s="1">
        <v>1</v>
      </c>
      <c r="D9" s="1" t="s">
        <v>524</v>
      </c>
      <c r="E9" s="1" t="s">
        <v>525</v>
      </c>
      <c r="F9" s="3">
        <v>795</v>
      </c>
      <c r="G9" s="3">
        <f t="shared" ref="G9" si="2">F9*A9</f>
        <v>795</v>
      </c>
    </row>
    <row r="10" spans="1:14" ht="12" customHeight="1">
      <c r="A10" s="1">
        <v>1</v>
      </c>
      <c r="D10" s="1" t="s">
        <v>62</v>
      </c>
      <c r="E10" s="1" t="s">
        <v>63</v>
      </c>
      <c r="F10" s="3">
        <v>2000</v>
      </c>
      <c r="G10" s="3">
        <f t="shared" si="0"/>
        <v>2000</v>
      </c>
    </row>
    <row r="11" spans="1:14" ht="12" customHeight="1">
      <c r="A11" s="1">
        <v>1</v>
      </c>
      <c r="D11" s="1" t="s">
        <v>504</v>
      </c>
      <c r="E11" s="1" t="s">
        <v>64</v>
      </c>
      <c r="F11" s="3">
        <v>2800</v>
      </c>
      <c r="G11" s="3">
        <f t="shared" si="0"/>
        <v>2800</v>
      </c>
    </row>
    <row r="12" spans="1:14" ht="12" customHeight="1">
      <c r="A12" s="1">
        <v>1</v>
      </c>
      <c r="D12" s="1" t="s">
        <v>506</v>
      </c>
      <c r="E12" s="1" t="s">
        <v>507</v>
      </c>
      <c r="F12" s="3">
        <v>795</v>
      </c>
      <c r="G12" s="3">
        <f t="shared" si="0"/>
        <v>795</v>
      </c>
    </row>
    <row r="13" spans="1:14" ht="12" customHeight="1">
      <c r="A13" s="1">
        <v>1</v>
      </c>
      <c r="E13" s="1" t="s">
        <v>526</v>
      </c>
      <c r="F13" s="3">
        <v>2720</v>
      </c>
      <c r="G13" s="3">
        <f t="shared" si="0"/>
        <v>2720</v>
      </c>
    </row>
    <row r="14" spans="1:14" ht="12" customHeight="1">
      <c r="E14" s="2" t="s">
        <v>519</v>
      </c>
    </row>
    <row r="15" spans="1:14" ht="12" customHeight="1">
      <c r="A15" s="1">
        <v>1</v>
      </c>
      <c r="B15" s="57">
        <f>SUM(H15:N15)</f>
        <v>0</v>
      </c>
      <c r="C15" s="1">
        <v>1</v>
      </c>
      <c r="D15" s="1" t="s">
        <v>486</v>
      </c>
      <c r="E15" s="1" t="s">
        <v>66</v>
      </c>
      <c r="F15" s="3">
        <v>191.62</v>
      </c>
      <c r="G15" s="3">
        <f t="shared" si="0"/>
        <v>191.62</v>
      </c>
    </row>
    <row r="16" spans="1:14" ht="12" customHeight="1">
      <c r="A16" s="1">
        <v>2</v>
      </c>
      <c r="B16" s="57">
        <f t="shared" ref="B16:B45" si="3">SUM(H16:N16)</f>
        <v>2</v>
      </c>
      <c r="C16" s="1">
        <v>0</v>
      </c>
      <c r="D16" s="1" t="s">
        <v>20</v>
      </c>
      <c r="E16" s="1" t="s">
        <v>503</v>
      </c>
      <c r="F16" s="3">
        <v>291.55</v>
      </c>
      <c r="G16" s="3">
        <f t="shared" si="0"/>
        <v>583.1</v>
      </c>
      <c r="H16" s="58">
        <v>2</v>
      </c>
    </row>
    <row r="17" spans="1:14" ht="12" customHeight="1">
      <c r="A17" s="1">
        <f>1+7</f>
        <v>8</v>
      </c>
      <c r="B17" s="57">
        <f t="shared" si="3"/>
        <v>5</v>
      </c>
      <c r="C17" s="1">
        <v>3</v>
      </c>
      <c r="D17" s="1" t="s">
        <v>3</v>
      </c>
      <c r="E17" s="1" t="s">
        <v>4</v>
      </c>
      <c r="F17" s="3">
        <v>357.97</v>
      </c>
      <c r="G17" s="3">
        <f t="shared" si="0"/>
        <v>2863.76</v>
      </c>
      <c r="I17" s="55">
        <v>1</v>
      </c>
      <c r="J17" s="55">
        <v>1</v>
      </c>
      <c r="K17" s="55">
        <v>1</v>
      </c>
      <c r="L17" s="55">
        <v>1</v>
      </c>
      <c r="M17" s="55">
        <v>1</v>
      </c>
    </row>
    <row r="18" spans="1:14" ht="12" customHeight="1">
      <c r="A18" s="1">
        <v>3</v>
      </c>
      <c r="B18" s="57">
        <f t="shared" si="3"/>
        <v>2</v>
      </c>
      <c r="C18" s="1">
        <v>1</v>
      </c>
      <c r="D18" s="1" t="s">
        <v>521</v>
      </c>
      <c r="E18" s="1" t="s">
        <v>500</v>
      </c>
      <c r="F18" s="3">
        <v>3482.33</v>
      </c>
      <c r="G18" s="3">
        <f t="shared" si="0"/>
        <v>10446.99</v>
      </c>
      <c r="H18" s="58">
        <v>2</v>
      </c>
    </row>
    <row r="19" spans="1:14" ht="12" customHeight="1">
      <c r="A19" s="1">
        <v>3</v>
      </c>
      <c r="B19" s="57">
        <f t="shared" si="3"/>
        <v>2</v>
      </c>
      <c r="C19" s="1">
        <v>1</v>
      </c>
      <c r="D19" s="1" t="s">
        <v>499</v>
      </c>
      <c r="E19" s="1" t="s">
        <v>520</v>
      </c>
      <c r="F19" s="3">
        <f>(9060+803.28)/3</f>
        <v>3287.76</v>
      </c>
      <c r="G19" s="3">
        <f t="shared" ref="G19" si="4">F19*A19</f>
        <v>9863.2800000000007</v>
      </c>
      <c r="H19" s="58">
        <v>2</v>
      </c>
    </row>
    <row r="20" spans="1:14" ht="12" customHeight="1">
      <c r="A20" s="1">
        <v>2</v>
      </c>
      <c r="B20" s="57">
        <f t="shared" si="3"/>
        <v>2</v>
      </c>
      <c r="C20" s="1">
        <v>0</v>
      </c>
      <c r="D20" s="1" t="s">
        <v>27</v>
      </c>
      <c r="E20" s="1" t="s">
        <v>28</v>
      </c>
      <c r="F20" s="3">
        <v>3110.25</v>
      </c>
      <c r="G20" s="3">
        <f t="shared" si="0"/>
        <v>6220.5</v>
      </c>
      <c r="H20" s="58">
        <v>2</v>
      </c>
    </row>
    <row r="21" spans="1:14" ht="12" customHeight="1">
      <c r="A21" s="1">
        <f>1+4+7+1</f>
        <v>13</v>
      </c>
      <c r="B21" s="57">
        <f t="shared" si="3"/>
        <v>7</v>
      </c>
      <c r="C21" s="1">
        <v>6</v>
      </c>
      <c r="D21" s="1" t="s">
        <v>5</v>
      </c>
      <c r="E21" s="1" t="s">
        <v>6</v>
      </c>
      <c r="F21" s="3">
        <v>867.25</v>
      </c>
      <c r="G21" s="3">
        <f t="shared" si="0"/>
        <v>11274.25</v>
      </c>
      <c r="H21" s="58">
        <v>2</v>
      </c>
      <c r="I21" s="55">
        <v>1</v>
      </c>
      <c r="J21" s="55">
        <v>1</v>
      </c>
      <c r="K21" s="55">
        <v>1</v>
      </c>
      <c r="L21" s="55">
        <v>1</v>
      </c>
      <c r="M21" s="55">
        <v>1</v>
      </c>
    </row>
    <row r="22" spans="1:14" ht="12" customHeight="1">
      <c r="A22" s="1">
        <v>3</v>
      </c>
      <c r="B22" s="57">
        <f t="shared" si="3"/>
        <v>2</v>
      </c>
      <c r="C22" s="1">
        <v>1</v>
      </c>
      <c r="D22" s="1" t="s">
        <v>21</v>
      </c>
      <c r="E22" s="1" t="s">
        <v>22</v>
      </c>
      <c r="F22" s="3">
        <v>1098.3599999999999</v>
      </c>
      <c r="G22" s="3">
        <f t="shared" si="0"/>
        <v>3295.08</v>
      </c>
      <c r="H22" s="58">
        <v>2</v>
      </c>
    </row>
    <row r="23" spans="1:14" ht="12" customHeight="1">
      <c r="A23" s="1">
        <f>2+10</f>
        <v>12</v>
      </c>
      <c r="B23" s="57">
        <f t="shared" si="3"/>
        <v>5</v>
      </c>
      <c r="C23" s="1">
        <v>6</v>
      </c>
      <c r="D23" s="1" t="s">
        <v>23</v>
      </c>
      <c r="E23" s="1" t="s">
        <v>24</v>
      </c>
      <c r="F23" s="3">
        <v>13.29</v>
      </c>
      <c r="G23" s="3">
        <f t="shared" si="0"/>
        <v>159.47999999999999</v>
      </c>
      <c r="H23" s="58">
        <v>4</v>
      </c>
      <c r="M23" s="55">
        <v>1</v>
      </c>
    </row>
    <row r="24" spans="1:14" ht="12" customHeight="1">
      <c r="A24" s="1">
        <v>4</v>
      </c>
      <c r="B24" s="57">
        <f t="shared" si="3"/>
        <v>3</v>
      </c>
      <c r="C24" s="1">
        <v>1</v>
      </c>
      <c r="D24" s="1" t="s">
        <v>29</v>
      </c>
      <c r="E24" s="1" t="s">
        <v>30</v>
      </c>
      <c r="F24" s="3">
        <v>4.66</v>
      </c>
      <c r="G24" s="3">
        <f t="shared" si="0"/>
        <v>18.64</v>
      </c>
      <c r="H24" s="58">
        <v>2</v>
      </c>
      <c r="N24" s="55">
        <v>1</v>
      </c>
    </row>
    <row r="25" spans="1:14" ht="12" customHeight="1">
      <c r="A25" s="1">
        <f>14+2</f>
        <v>16</v>
      </c>
      <c r="B25" s="57">
        <f t="shared" si="3"/>
        <v>8</v>
      </c>
      <c r="C25" s="1">
        <v>8</v>
      </c>
      <c r="D25" s="1" t="s">
        <v>31</v>
      </c>
      <c r="E25" s="1" t="s">
        <v>32</v>
      </c>
      <c r="F25" s="3">
        <v>70.709999999999994</v>
      </c>
      <c r="G25" s="3">
        <f t="shared" si="0"/>
        <v>1131.3599999999999</v>
      </c>
      <c r="H25" s="58">
        <v>2</v>
      </c>
      <c r="I25" s="55">
        <v>1</v>
      </c>
      <c r="J25" s="55">
        <v>1</v>
      </c>
      <c r="K25" s="55">
        <v>1</v>
      </c>
      <c r="L25" s="55">
        <v>1</v>
      </c>
      <c r="M25" s="55">
        <v>1</v>
      </c>
      <c r="N25" s="55">
        <v>1</v>
      </c>
    </row>
    <row r="26" spans="1:14" ht="12" customHeight="1">
      <c r="A26" s="1">
        <v>1</v>
      </c>
      <c r="B26" s="57">
        <f t="shared" si="3"/>
        <v>1</v>
      </c>
      <c r="C26" s="1">
        <v>0</v>
      </c>
      <c r="D26" s="1" t="s">
        <v>33</v>
      </c>
      <c r="E26" s="1" t="s">
        <v>34</v>
      </c>
      <c r="F26" s="3">
        <v>407.93</v>
      </c>
      <c r="G26" s="3">
        <f t="shared" si="0"/>
        <v>407.93</v>
      </c>
      <c r="H26" s="58">
        <v>1</v>
      </c>
    </row>
    <row r="27" spans="1:14" ht="12" customHeight="1">
      <c r="A27" s="1">
        <v>2</v>
      </c>
      <c r="B27" s="57">
        <f>SUM(H27:N27)</f>
        <v>2</v>
      </c>
      <c r="C27" s="1">
        <v>0</v>
      </c>
      <c r="D27" s="1" t="s">
        <v>25</v>
      </c>
      <c r="E27" s="1" t="s">
        <v>26</v>
      </c>
      <c r="F27" s="3">
        <v>103.33</v>
      </c>
      <c r="G27" s="3">
        <f>F27*A27</f>
        <v>206.66</v>
      </c>
      <c r="H27" s="58">
        <v>2</v>
      </c>
    </row>
    <row r="28" spans="1:14" ht="12" customHeight="1">
      <c r="A28" s="1">
        <f>1+7+2+2</f>
        <v>12</v>
      </c>
      <c r="B28" s="57">
        <f>SUM(H28:N28)</f>
        <v>7</v>
      </c>
      <c r="C28" s="1">
        <v>5</v>
      </c>
      <c r="D28" s="1" t="s">
        <v>13</v>
      </c>
      <c r="E28" s="1" t="s">
        <v>14</v>
      </c>
      <c r="F28" s="3">
        <v>531.41999999999996</v>
      </c>
      <c r="G28" s="3">
        <f>F28*A28</f>
        <v>6377.0399999999991</v>
      </c>
      <c r="H28" s="58">
        <v>2</v>
      </c>
      <c r="I28" s="55">
        <v>1</v>
      </c>
      <c r="J28" s="55">
        <v>1</v>
      </c>
      <c r="K28" s="55">
        <v>1</v>
      </c>
      <c r="L28" s="55">
        <v>1</v>
      </c>
      <c r="M28" s="55">
        <v>1</v>
      </c>
    </row>
    <row r="29" spans="1:14" ht="12" customHeight="1">
      <c r="A29" s="1">
        <v>4</v>
      </c>
      <c r="B29" s="57">
        <f t="shared" si="3"/>
        <v>1</v>
      </c>
      <c r="C29" s="1">
        <v>3</v>
      </c>
      <c r="D29" s="1" t="s">
        <v>46</v>
      </c>
      <c r="E29" s="1" t="s">
        <v>47</v>
      </c>
      <c r="F29" s="3">
        <v>121.61</v>
      </c>
      <c r="G29" s="3">
        <f t="shared" si="0"/>
        <v>486.44</v>
      </c>
      <c r="N29" s="55">
        <v>1</v>
      </c>
    </row>
    <row r="30" spans="1:14" ht="12" customHeight="1">
      <c r="A30" s="1">
        <v>6</v>
      </c>
      <c r="B30" s="57">
        <v>3</v>
      </c>
      <c r="C30" s="1">
        <v>3</v>
      </c>
      <c r="D30" s="1" t="s">
        <v>508</v>
      </c>
      <c r="E30" s="1" t="s">
        <v>509</v>
      </c>
      <c r="H30" s="58">
        <v>2</v>
      </c>
    </row>
    <row r="31" spans="1:14" ht="12" customHeight="1">
      <c r="B31" s="57" t="s">
        <v>53</v>
      </c>
      <c r="E31" s="2" t="s">
        <v>488</v>
      </c>
    </row>
    <row r="32" spans="1:14" ht="12" customHeight="1">
      <c r="A32" s="1">
        <v>2</v>
      </c>
      <c r="B32" s="57">
        <f t="shared" ref="B32:B42" si="5">SUM(H32:N32)</f>
        <v>1</v>
      </c>
      <c r="C32" s="1">
        <v>1</v>
      </c>
      <c r="D32" s="1" t="s">
        <v>35</v>
      </c>
      <c r="E32" s="1" t="s">
        <v>36</v>
      </c>
      <c r="F32" s="3">
        <v>681.73</v>
      </c>
      <c r="G32" s="3">
        <f t="shared" ref="G32:G42" si="6">F32*A32</f>
        <v>1363.46</v>
      </c>
      <c r="M32" s="55">
        <v>1</v>
      </c>
    </row>
    <row r="33" spans="1:14" ht="12" customHeight="1">
      <c r="A33" s="1">
        <v>1</v>
      </c>
      <c r="B33" s="57">
        <f t="shared" si="5"/>
        <v>0</v>
      </c>
      <c r="C33" s="1">
        <v>1</v>
      </c>
      <c r="D33" s="1" t="s">
        <v>37</v>
      </c>
      <c r="E33" s="1" t="s">
        <v>38</v>
      </c>
      <c r="F33" s="3">
        <v>269.01</v>
      </c>
      <c r="G33" s="3">
        <f t="shared" si="6"/>
        <v>269.01</v>
      </c>
    </row>
    <row r="34" spans="1:14" ht="12" customHeight="1">
      <c r="A34" s="1">
        <f>2+8</f>
        <v>10</v>
      </c>
      <c r="B34" s="57">
        <f t="shared" si="5"/>
        <v>6</v>
      </c>
      <c r="C34" s="1">
        <v>4</v>
      </c>
      <c r="D34" s="1" t="s">
        <v>7</v>
      </c>
      <c r="E34" s="1" t="s">
        <v>8</v>
      </c>
      <c r="F34" s="3">
        <v>357.97</v>
      </c>
      <c r="G34" s="3">
        <f t="shared" si="6"/>
        <v>3579.7000000000003</v>
      </c>
      <c r="J34" s="55">
        <v>1</v>
      </c>
      <c r="K34" s="55">
        <v>1</v>
      </c>
      <c r="L34" s="55">
        <v>1</v>
      </c>
      <c r="M34" s="55">
        <v>3</v>
      </c>
    </row>
    <row r="35" spans="1:14" ht="12" customHeight="1">
      <c r="A35" s="1">
        <f>5+12+3</f>
        <v>20</v>
      </c>
      <c r="B35" s="57">
        <f t="shared" si="5"/>
        <v>17</v>
      </c>
      <c r="C35" s="1">
        <v>3</v>
      </c>
      <c r="D35" s="1" t="s">
        <v>9</v>
      </c>
      <c r="E35" s="1" t="s">
        <v>10</v>
      </c>
      <c r="F35" s="3">
        <v>921.25</v>
      </c>
      <c r="G35" s="3">
        <f t="shared" si="6"/>
        <v>18425</v>
      </c>
      <c r="I35" s="55">
        <v>5</v>
      </c>
      <c r="J35" s="55">
        <v>4</v>
      </c>
      <c r="K35" s="55">
        <v>4</v>
      </c>
      <c r="L35" s="55">
        <v>4</v>
      </c>
    </row>
    <row r="36" spans="1:14" ht="12" customHeight="1">
      <c r="A36" s="1">
        <v>7</v>
      </c>
      <c r="B36" s="57">
        <f t="shared" si="5"/>
        <v>4</v>
      </c>
      <c r="C36" s="1">
        <v>3</v>
      </c>
      <c r="D36" s="1" t="s">
        <v>210</v>
      </c>
      <c r="E36" s="1" t="s">
        <v>38</v>
      </c>
      <c r="F36" s="3">
        <v>408</v>
      </c>
      <c r="G36" s="3">
        <f t="shared" si="6"/>
        <v>2856</v>
      </c>
      <c r="I36" s="55">
        <v>1</v>
      </c>
      <c r="J36" s="55">
        <v>1</v>
      </c>
      <c r="K36" s="55">
        <v>1</v>
      </c>
      <c r="L36" s="55">
        <v>1</v>
      </c>
    </row>
    <row r="37" spans="1:14" ht="12" customHeight="1">
      <c r="A37" s="1">
        <v>9</v>
      </c>
      <c r="B37" s="57">
        <f t="shared" si="5"/>
        <v>2</v>
      </c>
      <c r="C37" s="1">
        <v>7</v>
      </c>
      <c r="D37" s="1" t="s">
        <v>18</v>
      </c>
      <c r="E37" s="1" t="s">
        <v>19</v>
      </c>
      <c r="F37" s="3">
        <v>479.05</v>
      </c>
      <c r="G37" s="3">
        <f t="shared" si="6"/>
        <v>4311.45</v>
      </c>
      <c r="M37" s="55">
        <v>2</v>
      </c>
    </row>
    <row r="38" spans="1:14" ht="12" customHeight="1">
      <c r="A38" s="1">
        <v>3</v>
      </c>
      <c r="B38" s="57">
        <f t="shared" si="5"/>
        <v>0</v>
      </c>
      <c r="C38" s="1">
        <v>3</v>
      </c>
      <c r="D38" s="1" t="s">
        <v>39</v>
      </c>
      <c r="E38" s="1" t="s">
        <v>40</v>
      </c>
      <c r="F38" s="3">
        <v>1485.06</v>
      </c>
      <c r="G38" s="3">
        <f t="shared" si="6"/>
        <v>4455.18</v>
      </c>
    </row>
    <row r="39" spans="1:14" ht="12" customHeight="1">
      <c r="A39" s="1">
        <v>4</v>
      </c>
      <c r="B39" s="57">
        <f t="shared" si="5"/>
        <v>4</v>
      </c>
      <c r="C39" s="1">
        <v>0</v>
      </c>
      <c r="D39" s="1" t="s">
        <v>41</v>
      </c>
      <c r="E39" s="1" t="s">
        <v>530</v>
      </c>
      <c r="F39" s="3">
        <v>1485.06</v>
      </c>
      <c r="G39" s="3">
        <f t="shared" si="6"/>
        <v>5940.24</v>
      </c>
      <c r="J39" s="55">
        <v>1</v>
      </c>
      <c r="K39" s="55">
        <v>1</v>
      </c>
      <c r="L39" s="55">
        <v>1</v>
      </c>
      <c r="M39" s="55">
        <v>1</v>
      </c>
    </row>
    <row r="40" spans="1:14" ht="12" customHeight="1">
      <c r="A40" s="1">
        <f>2+3+8</f>
        <v>13</v>
      </c>
      <c r="B40" s="57">
        <f t="shared" si="5"/>
        <v>10</v>
      </c>
      <c r="C40" s="1">
        <v>3</v>
      </c>
      <c r="D40" s="1" t="s">
        <v>11</v>
      </c>
      <c r="E40" s="1" t="s">
        <v>12</v>
      </c>
      <c r="F40" s="3">
        <v>369.04</v>
      </c>
      <c r="G40" s="3">
        <f t="shared" si="6"/>
        <v>4797.5200000000004</v>
      </c>
      <c r="I40" s="55">
        <v>3</v>
      </c>
      <c r="J40" s="55">
        <v>2</v>
      </c>
      <c r="K40" s="55">
        <v>2</v>
      </c>
      <c r="L40" s="55">
        <v>2</v>
      </c>
      <c r="M40" s="55">
        <v>1</v>
      </c>
    </row>
    <row r="41" spans="1:14" ht="12" customHeight="1">
      <c r="A41" s="1">
        <v>4</v>
      </c>
      <c r="B41" s="57">
        <f t="shared" si="5"/>
        <v>1</v>
      </c>
      <c r="C41" s="1">
        <v>3</v>
      </c>
      <c r="D41" s="1" t="s">
        <v>44</v>
      </c>
      <c r="E41" s="1" t="s">
        <v>45</v>
      </c>
      <c r="F41" s="3">
        <v>442.2</v>
      </c>
      <c r="G41" s="3">
        <f t="shared" si="6"/>
        <v>1768.8</v>
      </c>
      <c r="N41" s="55">
        <v>1</v>
      </c>
    </row>
    <row r="42" spans="1:14" ht="12" customHeight="1">
      <c r="A42" s="1">
        <v>8</v>
      </c>
      <c r="B42" s="57">
        <f t="shared" si="5"/>
        <v>5</v>
      </c>
      <c r="C42" s="1">
        <v>3</v>
      </c>
      <c r="D42" s="1" t="s">
        <v>48</v>
      </c>
      <c r="E42" s="1" t="s">
        <v>49</v>
      </c>
      <c r="F42" s="3">
        <v>1056</v>
      </c>
      <c r="G42" s="3">
        <f t="shared" si="6"/>
        <v>8448</v>
      </c>
      <c r="I42" s="55">
        <v>1</v>
      </c>
      <c r="J42" s="55" t="s">
        <v>53</v>
      </c>
      <c r="K42" s="55" t="s">
        <v>53</v>
      </c>
      <c r="L42" s="55" t="s">
        <v>53</v>
      </c>
      <c r="N42" s="55">
        <v>4</v>
      </c>
    </row>
    <row r="43" spans="1:14" ht="12" customHeight="1">
      <c r="B43" s="57" t="s">
        <v>53</v>
      </c>
      <c r="E43" s="2" t="s">
        <v>529</v>
      </c>
      <c r="G43" s="3"/>
    </row>
    <row r="44" spans="1:14" ht="12" customHeight="1">
      <c r="A44" s="1">
        <f>9+34+4+9</f>
        <v>56</v>
      </c>
      <c r="B44" s="57">
        <f t="shared" si="3"/>
        <v>39</v>
      </c>
      <c r="C44" s="1">
        <f>2+4+7+4</f>
        <v>17</v>
      </c>
      <c r="D44" s="1" t="s">
        <v>15</v>
      </c>
      <c r="E44" s="1" t="s">
        <v>16</v>
      </c>
      <c r="F44" s="3">
        <v>44.28</v>
      </c>
      <c r="G44" s="3">
        <f>F44*A44</f>
        <v>2479.6800000000003</v>
      </c>
      <c r="I44" s="55">
        <f>I32+I34+I35+I37+I40</f>
        <v>8</v>
      </c>
      <c r="J44" s="55">
        <f t="shared" ref="J44:L44" si="7">J32+J34+J35+J37+J40+1</f>
        <v>8</v>
      </c>
      <c r="K44" s="55">
        <f t="shared" si="7"/>
        <v>8</v>
      </c>
      <c r="L44" s="55">
        <f t="shared" si="7"/>
        <v>8</v>
      </c>
      <c r="M44" s="55">
        <f>M32+M34+M35+M37+M40</f>
        <v>7</v>
      </c>
    </row>
    <row r="45" spans="1:14" ht="12" customHeight="1">
      <c r="A45" s="1">
        <f>4+7</f>
        <v>11</v>
      </c>
      <c r="B45" s="57">
        <f t="shared" si="3"/>
        <v>8</v>
      </c>
      <c r="C45" s="1">
        <f>1+1+1</f>
        <v>3</v>
      </c>
      <c r="D45" s="1" t="s">
        <v>42</v>
      </c>
      <c r="E45" s="1" t="s">
        <v>43</v>
      </c>
      <c r="F45" s="3">
        <v>33.17</v>
      </c>
      <c r="G45" s="3">
        <f>F45*A45</f>
        <v>364.87</v>
      </c>
      <c r="I45" s="55">
        <f>I33+I36+I38+I39</f>
        <v>1</v>
      </c>
      <c r="J45" s="55">
        <f t="shared" ref="J45:N45" si="8">J33+J36+J38+J39</f>
        <v>2</v>
      </c>
      <c r="K45" s="55">
        <f t="shared" si="8"/>
        <v>2</v>
      </c>
      <c r="L45" s="55">
        <f t="shared" si="8"/>
        <v>2</v>
      </c>
      <c r="M45" s="55">
        <f t="shared" si="8"/>
        <v>1</v>
      </c>
      <c r="N45" s="55">
        <f t="shared" si="8"/>
        <v>0</v>
      </c>
    </row>
    <row r="46" spans="1:14" ht="12" customHeight="1">
      <c r="A46" s="1">
        <v>1</v>
      </c>
      <c r="B46" s="57">
        <f t="shared" ref="B46" si="9">SUM(H46:N46)</f>
        <v>1</v>
      </c>
      <c r="C46" s="1">
        <v>1</v>
      </c>
      <c r="D46" s="1" t="s">
        <v>501</v>
      </c>
      <c r="E46" s="1" t="s">
        <v>502</v>
      </c>
      <c r="F46" s="3">
        <v>1091.69</v>
      </c>
      <c r="G46" s="3">
        <f>F46*A46</f>
        <v>1091.69</v>
      </c>
      <c r="I46" s="55">
        <v>1</v>
      </c>
    </row>
    <row r="47" spans="1:14" ht="12" customHeight="1">
      <c r="A47" s="1">
        <v>5</v>
      </c>
      <c r="B47" s="57">
        <v>4</v>
      </c>
      <c r="C47" s="1">
        <v>1</v>
      </c>
      <c r="D47" s="1" t="s">
        <v>138</v>
      </c>
      <c r="E47" s="1" t="s">
        <v>545</v>
      </c>
      <c r="F47" s="3">
        <v>128.44999999999999</v>
      </c>
      <c r="G47" s="3">
        <f t="shared" ref="G47:G52" si="10">F47*A47</f>
        <v>642.25</v>
      </c>
      <c r="I47" s="55">
        <v>1</v>
      </c>
      <c r="J47" s="55">
        <v>1</v>
      </c>
      <c r="K47" s="55">
        <v>1</v>
      </c>
      <c r="L47" s="55">
        <v>1</v>
      </c>
    </row>
    <row r="48" spans="1:14" ht="12" customHeight="1">
      <c r="A48" s="1">
        <v>44</v>
      </c>
      <c r="B48" s="57">
        <f>SUM(H48:N48)</f>
        <v>41</v>
      </c>
      <c r="C48" s="1">
        <v>3</v>
      </c>
      <c r="D48" s="1" t="s">
        <v>139</v>
      </c>
      <c r="E48" s="1" t="s">
        <v>544</v>
      </c>
      <c r="F48" s="3">
        <v>71.239999999999995</v>
      </c>
      <c r="G48" s="3">
        <f t="shared" ref="G48" si="11">F48*A48</f>
        <v>3134.56</v>
      </c>
      <c r="I48" s="55">
        <v>11</v>
      </c>
      <c r="J48" s="55">
        <v>10</v>
      </c>
      <c r="K48" s="55">
        <v>10</v>
      </c>
      <c r="L48" s="55">
        <v>10</v>
      </c>
    </row>
    <row r="49" spans="1:12" ht="12" customHeight="1">
      <c r="A49" s="1">
        <v>61</v>
      </c>
      <c r="B49" s="57">
        <f t="shared" ref="B49:B52" si="12">SUM(H49:N49)</f>
        <v>61</v>
      </c>
      <c r="C49" s="1">
        <v>0</v>
      </c>
      <c r="D49" s="1" t="s">
        <v>537</v>
      </c>
      <c r="E49" s="1" t="s">
        <v>533</v>
      </c>
      <c r="F49" s="3">
        <v>54.3</v>
      </c>
      <c r="G49" s="3">
        <f t="shared" si="10"/>
        <v>3312.2999999999997</v>
      </c>
      <c r="I49" s="55">
        <v>13</v>
      </c>
      <c r="J49" s="55">
        <v>16</v>
      </c>
      <c r="K49" s="55">
        <v>16</v>
      </c>
      <c r="L49" s="55">
        <v>16</v>
      </c>
    </row>
    <row r="50" spans="1:12" ht="12" customHeight="1">
      <c r="A50" s="1">
        <v>1</v>
      </c>
      <c r="B50" s="57">
        <f t="shared" si="12"/>
        <v>1</v>
      </c>
      <c r="C50" s="1">
        <v>0</v>
      </c>
      <c r="D50" s="1" t="s">
        <v>538</v>
      </c>
      <c r="E50" s="1" t="s">
        <v>534</v>
      </c>
      <c r="F50" s="3">
        <v>54.3</v>
      </c>
      <c r="G50" s="3">
        <f t="shared" si="10"/>
        <v>54.3</v>
      </c>
      <c r="I50" s="55">
        <v>1</v>
      </c>
    </row>
    <row r="51" spans="1:12" ht="12" customHeight="1">
      <c r="A51" s="1">
        <v>3</v>
      </c>
      <c r="B51" s="57">
        <f t="shared" si="12"/>
        <v>2</v>
      </c>
      <c r="C51" s="1">
        <v>1</v>
      </c>
      <c r="D51" s="1" t="s">
        <v>539</v>
      </c>
      <c r="E51" s="1" t="s">
        <v>535</v>
      </c>
      <c r="F51" s="3">
        <v>54.3</v>
      </c>
      <c r="G51" s="3">
        <f t="shared" si="10"/>
        <v>162.89999999999998</v>
      </c>
      <c r="I51" s="55">
        <v>2</v>
      </c>
    </row>
    <row r="52" spans="1:12" ht="12" customHeight="1">
      <c r="A52" s="1">
        <v>6</v>
      </c>
      <c r="B52" s="57">
        <f t="shared" si="12"/>
        <v>6</v>
      </c>
      <c r="C52" s="1">
        <v>0</v>
      </c>
      <c r="D52" s="1" t="s">
        <v>540</v>
      </c>
      <c r="E52" s="1" t="s">
        <v>536</v>
      </c>
      <c r="F52" s="3">
        <v>54.3</v>
      </c>
      <c r="G52" s="3">
        <f t="shared" si="10"/>
        <v>325.79999999999995</v>
      </c>
      <c r="J52" s="55">
        <v>2</v>
      </c>
      <c r="K52" s="55">
        <v>2</v>
      </c>
      <c r="L52" s="55">
        <v>2</v>
      </c>
    </row>
    <row r="53" spans="1:12" ht="12" customHeight="1">
      <c r="B53" s="57"/>
      <c r="G53" s="3"/>
    </row>
    <row r="54" spans="1:12" ht="12" customHeight="1">
      <c r="B54" s="57"/>
      <c r="G54" s="3"/>
    </row>
    <row r="55" spans="1:12" ht="12" customHeight="1">
      <c r="B55" s="57" t="s">
        <v>53</v>
      </c>
      <c r="F55" s="3" t="s">
        <v>17</v>
      </c>
      <c r="G55" s="3">
        <f>SUM(G4:G48)</f>
        <v>148378.53999999998</v>
      </c>
    </row>
    <row r="56" spans="1:12" ht="12" customHeight="1"/>
    <row r="57" spans="1:12" ht="12" customHeight="1"/>
    <row r="62" spans="1:12">
      <c r="E62" s="6"/>
    </row>
  </sheetData>
  <sortState ref="A34:N44">
    <sortCondition ref="D34:D44"/>
  </sortState>
  <phoneticPr fontId="0" type="noConversion"/>
  <printOptions gridLines="1"/>
  <pageMargins left="0.25" right="0.25" top="0.75" bottom="0.75" header="0.3" footer="0.3"/>
  <pageSetup scale="78" orientation="landscape" r:id="rId1"/>
  <headerFooter alignWithMargins="0">
    <oddFooter>&amp;L&amp;D&amp;C&amp;Z&amp;F&amp;R&amp;F</oddFooter>
  </headerFooter>
  <ignoredErrors>
    <ignoredError sqref="B15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2"/>
  <sheetViews>
    <sheetView workbookViewId="0">
      <selection sqref="A1:IV1"/>
    </sheetView>
  </sheetViews>
  <sheetFormatPr defaultRowHeight="12.75"/>
  <cols>
    <col min="1" max="1" width="6.5703125" customWidth="1"/>
    <col min="2" max="4" width="7.85546875" customWidth="1"/>
    <col min="5" max="5" width="14" customWidth="1"/>
    <col min="6" max="6" width="44.42578125" customWidth="1"/>
    <col min="7" max="7" width="11.5703125" customWidth="1"/>
  </cols>
  <sheetData>
    <row r="1" spans="1:9">
      <c r="A1" s="1"/>
      <c r="B1" s="1"/>
      <c r="C1" s="1"/>
      <c r="D1" s="1"/>
      <c r="E1" s="1" t="s">
        <v>495</v>
      </c>
      <c r="F1" s="2" t="s">
        <v>514</v>
      </c>
      <c r="G1" s="3"/>
      <c r="H1" s="3"/>
      <c r="I1" s="1"/>
    </row>
    <row r="2" spans="1:9" s="52" customFormat="1">
      <c r="A2" s="55" t="s">
        <v>0</v>
      </c>
      <c r="B2" s="55" t="s">
        <v>494</v>
      </c>
      <c r="C2" s="55" t="s">
        <v>512</v>
      </c>
      <c r="D2" s="55" t="s">
        <v>528</v>
      </c>
      <c r="E2" s="55" t="s">
        <v>1</v>
      </c>
      <c r="F2" s="55" t="s">
        <v>2</v>
      </c>
      <c r="G2" s="56" t="s">
        <v>52</v>
      </c>
      <c r="H2" s="56" t="s">
        <v>50</v>
      </c>
      <c r="I2" s="55"/>
    </row>
    <row r="3" spans="1:9">
      <c r="A3" s="1"/>
      <c r="B3" s="1"/>
      <c r="C3" s="1"/>
      <c r="D3" s="1"/>
      <c r="E3" s="1"/>
      <c r="F3" s="2" t="s">
        <v>53</v>
      </c>
      <c r="G3" s="3"/>
      <c r="H3" s="3"/>
      <c r="I3" s="1"/>
    </row>
    <row r="4" spans="1:9">
      <c r="A4" s="1"/>
      <c r="B4" s="1"/>
      <c r="C4" s="1"/>
      <c r="D4" s="1"/>
      <c r="E4" s="1"/>
      <c r="F4" s="2" t="s">
        <v>175</v>
      </c>
      <c r="G4" s="3"/>
      <c r="H4" s="3"/>
      <c r="I4" s="1"/>
    </row>
    <row r="5" spans="1:9" s="61" customFormat="1">
      <c r="A5" s="59">
        <v>49</v>
      </c>
      <c r="B5" s="59">
        <v>2</v>
      </c>
      <c r="C5" s="59">
        <v>1</v>
      </c>
      <c r="D5" s="59">
        <v>46</v>
      </c>
      <c r="E5" s="59" t="s">
        <v>67</v>
      </c>
      <c r="F5" s="59" t="s">
        <v>541</v>
      </c>
      <c r="G5" s="60">
        <v>240</v>
      </c>
      <c r="H5" s="60">
        <f>G5*A5</f>
        <v>11760</v>
      </c>
      <c r="I5" s="59"/>
    </row>
    <row r="6" spans="1:9">
      <c r="A6" s="1">
        <v>23</v>
      </c>
      <c r="B6" s="1">
        <v>6</v>
      </c>
      <c r="C6" s="1"/>
      <c r="D6" s="1">
        <f>8+4+4+4</f>
        <v>20</v>
      </c>
      <c r="E6" s="1" t="s">
        <v>68</v>
      </c>
      <c r="F6" s="1" t="s">
        <v>93</v>
      </c>
      <c r="G6" s="3">
        <v>150</v>
      </c>
      <c r="H6" s="60">
        <f t="shared" ref="H6:H19" si="0">G6*A6</f>
        <v>3450</v>
      </c>
      <c r="I6" s="1"/>
    </row>
    <row r="7" spans="1:9">
      <c r="A7" s="1">
        <v>3</v>
      </c>
      <c r="B7" s="1">
        <v>6</v>
      </c>
      <c r="C7" s="1"/>
      <c r="D7" s="1">
        <f>8+4+4+4</f>
        <v>20</v>
      </c>
      <c r="E7" s="1" t="s">
        <v>511</v>
      </c>
      <c r="F7" s="1" t="s">
        <v>542</v>
      </c>
      <c r="G7" s="3">
        <v>150</v>
      </c>
      <c r="H7" s="60">
        <f t="shared" si="0"/>
        <v>450</v>
      </c>
      <c r="I7" s="1"/>
    </row>
    <row r="8" spans="1:9">
      <c r="A8" s="1">
        <v>21</v>
      </c>
      <c r="B8" s="1">
        <v>5</v>
      </c>
      <c r="C8" s="1"/>
      <c r="D8" s="1">
        <v>16</v>
      </c>
      <c r="E8" s="1" t="s">
        <v>69</v>
      </c>
      <c r="F8" s="1" t="s">
        <v>90</v>
      </c>
      <c r="G8" s="3">
        <v>150</v>
      </c>
      <c r="H8" s="60">
        <f t="shared" si="0"/>
        <v>3150</v>
      </c>
      <c r="I8" s="1"/>
    </row>
    <row r="9" spans="1:9">
      <c r="A9" s="1">
        <v>36</v>
      </c>
      <c r="B9" s="1">
        <v>3</v>
      </c>
      <c r="C9" s="1"/>
      <c r="D9" s="1">
        <v>33</v>
      </c>
      <c r="E9" s="1" t="s">
        <v>70</v>
      </c>
      <c r="F9" s="1" t="s">
        <v>91</v>
      </c>
      <c r="G9" s="3">
        <v>150</v>
      </c>
      <c r="H9" s="60">
        <f t="shared" si="0"/>
        <v>5400</v>
      </c>
      <c r="I9" s="1"/>
    </row>
    <row r="10" spans="1:9">
      <c r="A10" s="1">
        <v>22</v>
      </c>
      <c r="B10" s="1">
        <v>6</v>
      </c>
      <c r="C10" s="1"/>
      <c r="D10" s="1">
        <f>2+2+2+2+8</f>
        <v>16</v>
      </c>
      <c r="E10" s="1" t="s">
        <v>71</v>
      </c>
      <c r="F10" s="1" t="s">
        <v>89</v>
      </c>
      <c r="G10" s="3">
        <v>180</v>
      </c>
      <c r="H10" s="60">
        <f t="shared" si="0"/>
        <v>3960</v>
      </c>
      <c r="I10" s="1"/>
    </row>
    <row r="11" spans="1:9">
      <c r="A11" s="1">
        <v>0</v>
      </c>
      <c r="B11" s="1">
        <v>1</v>
      </c>
      <c r="C11" s="1"/>
      <c r="D11" s="1"/>
      <c r="E11" s="1" t="s">
        <v>510</v>
      </c>
      <c r="F11" s="1" t="s">
        <v>89</v>
      </c>
      <c r="G11" s="3">
        <v>180</v>
      </c>
      <c r="H11" s="60">
        <f t="shared" si="0"/>
        <v>0</v>
      </c>
      <c r="I11" s="1"/>
    </row>
    <row r="12" spans="1:9">
      <c r="A12" s="1">
        <v>10</v>
      </c>
      <c r="B12" s="1">
        <v>1</v>
      </c>
      <c r="C12" s="1"/>
      <c r="D12" s="1">
        <v>9</v>
      </c>
      <c r="E12" s="1" t="s">
        <v>72</v>
      </c>
      <c r="F12" s="1" t="s">
        <v>92</v>
      </c>
      <c r="G12" s="3">
        <v>205</v>
      </c>
      <c r="H12" s="60">
        <f t="shared" si="0"/>
        <v>2050</v>
      </c>
      <c r="I12" s="1"/>
    </row>
    <row r="13" spans="1:9">
      <c r="A13" s="1">
        <v>21</v>
      </c>
      <c r="B13" s="1">
        <v>0</v>
      </c>
      <c r="C13" s="1"/>
      <c r="D13" s="1">
        <v>21</v>
      </c>
      <c r="E13" s="1" t="s">
        <v>73</v>
      </c>
      <c r="F13" s="1" t="s">
        <v>74</v>
      </c>
      <c r="G13" s="3">
        <v>50</v>
      </c>
      <c r="H13" s="60">
        <f t="shared" si="0"/>
        <v>1050</v>
      </c>
      <c r="I13" s="1"/>
    </row>
    <row r="14" spans="1:9">
      <c r="A14" s="1">
        <f>6+5+5+5</f>
        <v>21</v>
      </c>
      <c r="B14" s="1">
        <v>0</v>
      </c>
      <c r="C14" s="1"/>
      <c r="D14" s="1">
        <v>21</v>
      </c>
      <c r="E14" s="1" t="s">
        <v>87</v>
      </c>
      <c r="F14" s="1" t="s">
        <v>88</v>
      </c>
      <c r="G14" s="3">
        <v>215</v>
      </c>
      <c r="H14" s="60">
        <f t="shared" si="0"/>
        <v>4515</v>
      </c>
      <c r="I14" s="1"/>
    </row>
    <row r="15" spans="1:9">
      <c r="A15" s="1">
        <v>21</v>
      </c>
      <c r="B15" s="1">
        <v>0</v>
      </c>
      <c r="C15" s="1"/>
      <c r="D15" s="1">
        <v>21</v>
      </c>
      <c r="E15" s="1" t="s">
        <v>75</v>
      </c>
      <c r="F15" s="1" t="s">
        <v>76</v>
      </c>
      <c r="G15" s="3">
        <v>61</v>
      </c>
      <c r="H15" s="60">
        <f t="shared" si="0"/>
        <v>1281</v>
      </c>
      <c r="I15" s="1"/>
    </row>
    <row r="16" spans="1:9">
      <c r="A16" s="1">
        <v>21</v>
      </c>
      <c r="B16" s="1">
        <v>0</v>
      </c>
      <c r="C16" s="1"/>
      <c r="D16" s="1">
        <v>21</v>
      </c>
      <c r="E16" s="1" t="s">
        <v>77</v>
      </c>
      <c r="F16" s="1" t="s">
        <v>78</v>
      </c>
      <c r="G16" s="3">
        <v>39</v>
      </c>
      <c r="H16" s="60">
        <f t="shared" si="0"/>
        <v>819</v>
      </c>
      <c r="I16" s="1"/>
    </row>
    <row r="17" spans="1:9">
      <c r="A17" s="1">
        <v>46</v>
      </c>
      <c r="B17" s="1">
        <v>5</v>
      </c>
      <c r="C17" s="1">
        <v>4</v>
      </c>
      <c r="D17" s="1">
        <f>10+9+9+9</f>
        <v>37</v>
      </c>
      <c r="E17" s="1" t="s">
        <v>513</v>
      </c>
      <c r="F17" s="1" t="s">
        <v>154</v>
      </c>
      <c r="G17" s="3">
        <v>320</v>
      </c>
      <c r="H17" s="60">
        <f t="shared" si="0"/>
        <v>14720</v>
      </c>
      <c r="I17" s="1"/>
    </row>
    <row r="18" spans="1:9">
      <c r="A18" s="1">
        <v>5</v>
      </c>
      <c r="B18" s="1">
        <v>1</v>
      </c>
      <c r="C18" s="1" t="s">
        <v>53</v>
      </c>
      <c r="D18" s="1">
        <v>4</v>
      </c>
      <c r="E18" s="1" t="s">
        <v>155</v>
      </c>
      <c r="F18" s="1" t="s">
        <v>156</v>
      </c>
      <c r="G18" s="3">
        <v>100</v>
      </c>
      <c r="H18" s="60">
        <f t="shared" si="0"/>
        <v>500</v>
      </c>
      <c r="I18" s="1"/>
    </row>
    <row r="19" spans="1:9">
      <c r="A19" s="1">
        <v>5</v>
      </c>
      <c r="B19" s="1">
        <v>0</v>
      </c>
      <c r="C19" s="1">
        <v>1</v>
      </c>
      <c r="D19" s="1">
        <v>5</v>
      </c>
      <c r="E19" s="1" t="s">
        <v>157</v>
      </c>
      <c r="F19" s="1" t="s">
        <v>158</v>
      </c>
      <c r="G19" s="3">
        <v>340</v>
      </c>
      <c r="H19" s="60">
        <f t="shared" si="0"/>
        <v>1700</v>
      </c>
      <c r="I19" s="1"/>
    </row>
    <row r="20" spans="1:9">
      <c r="A20" s="1"/>
      <c r="B20" s="1"/>
      <c r="C20" s="1"/>
      <c r="D20" s="1"/>
      <c r="E20" s="1"/>
      <c r="F20" s="1"/>
      <c r="G20" s="3"/>
      <c r="H20" s="3"/>
      <c r="I20" s="1"/>
    </row>
    <row r="21" spans="1:9">
      <c r="A21" s="1"/>
      <c r="B21" s="1"/>
      <c r="C21" s="1"/>
      <c r="D21" s="1"/>
      <c r="E21" s="1"/>
      <c r="F21" s="1"/>
      <c r="G21" s="3"/>
      <c r="H21" s="3"/>
      <c r="I21" s="1"/>
    </row>
    <row r="22" spans="1:9">
      <c r="A22" s="1"/>
      <c r="B22" s="1"/>
      <c r="C22" s="1"/>
      <c r="D22" s="1"/>
      <c r="E22" s="1"/>
      <c r="F22" s="1"/>
      <c r="G22" s="5">
        <f>SUM(G5:G21)</f>
        <v>2530</v>
      </c>
      <c r="H22" s="5">
        <f>SUM(H5:H21)</f>
        <v>54805</v>
      </c>
      <c r="I22" s="1"/>
    </row>
  </sheetData>
  <phoneticPr fontId="0" type="noConversion"/>
  <printOptions gridLines="1"/>
  <pageMargins left="0.75" right="0.75" top="1" bottom="1" header="0.5" footer="0.5"/>
  <pageSetup orientation="landscape" r:id="rId1"/>
  <headerFooter alignWithMargins="0">
    <oddFooter>&amp;L&amp;D&amp;C&amp;Z&amp;F&amp;R&amp;F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workbookViewId="0">
      <pane ySplit="1080" topLeftCell="A43" activePane="bottomLeft"/>
      <selection activeCell="C2" sqref="C2"/>
      <selection pane="bottomLeft" activeCell="L16" sqref="L16"/>
    </sheetView>
  </sheetViews>
  <sheetFormatPr defaultRowHeight="12.75"/>
  <cols>
    <col min="2" max="2" width="16" customWidth="1"/>
    <col min="3" max="3" width="39.85546875" customWidth="1"/>
    <col min="6" max="6" width="10.140625" bestFit="1" customWidth="1"/>
  </cols>
  <sheetData>
    <row r="1" spans="1:7">
      <c r="A1" s="1"/>
      <c r="B1" s="1"/>
      <c r="C1" s="1" t="s">
        <v>54</v>
      </c>
      <c r="D1" s="3"/>
      <c r="E1" s="3"/>
      <c r="F1" s="3"/>
      <c r="G1" s="1"/>
    </row>
    <row r="2" spans="1:7" ht="15.75">
      <c r="A2" s="1"/>
      <c r="B2" s="1"/>
      <c r="C2" s="7" t="s">
        <v>203</v>
      </c>
      <c r="D2" s="3"/>
      <c r="E2" s="3"/>
      <c r="F2" s="3"/>
      <c r="G2" s="1"/>
    </row>
    <row r="3" spans="1:7">
      <c r="A3" s="1" t="s">
        <v>0</v>
      </c>
      <c r="B3" s="1" t="s">
        <v>1</v>
      </c>
      <c r="C3" s="1" t="s">
        <v>2</v>
      </c>
      <c r="D3" s="4" t="s">
        <v>52</v>
      </c>
      <c r="E3" s="4" t="s">
        <v>51</v>
      </c>
      <c r="F3" s="4" t="s">
        <v>50</v>
      </c>
      <c r="G3" s="1"/>
    </row>
    <row r="4" spans="1:7">
      <c r="A4" s="1"/>
      <c r="B4" s="1"/>
      <c r="C4" s="2" t="s">
        <v>53</v>
      </c>
      <c r="D4" s="3"/>
      <c r="E4" s="8">
        <v>1</v>
      </c>
      <c r="F4" s="3"/>
      <c r="G4" s="1"/>
    </row>
    <row r="5" spans="1:7">
      <c r="A5" s="1"/>
      <c r="B5" s="1"/>
      <c r="C5" s="2" t="s">
        <v>171</v>
      </c>
      <c r="D5" s="3"/>
      <c r="E5" s="8">
        <v>0.73699999999999999</v>
      </c>
      <c r="F5" s="3"/>
      <c r="G5" s="1"/>
    </row>
    <row r="6" spans="1:7">
      <c r="A6" s="1">
        <v>1</v>
      </c>
      <c r="B6" s="1" t="s">
        <v>94</v>
      </c>
      <c r="C6" s="1" t="s">
        <v>95</v>
      </c>
      <c r="D6" s="3">
        <v>663.52</v>
      </c>
      <c r="E6" s="3">
        <f t="shared" ref="E6:E13" si="0">D6*$E$4</f>
        <v>663.52</v>
      </c>
      <c r="F6" s="3">
        <f>E6*A6</f>
        <v>663.52</v>
      </c>
      <c r="G6" s="1"/>
    </row>
    <row r="7" spans="1:7">
      <c r="A7" s="1">
        <v>4</v>
      </c>
      <c r="B7" s="1" t="s">
        <v>96</v>
      </c>
      <c r="C7" s="1" t="s">
        <v>97</v>
      </c>
      <c r="D7" s="3">
        <v>45</v>
      </c>
      <c r="E7" s="3">
        <f t="shared" si="0"/>
        <v>45</v>
      </c>
      <c r="F7" s="3">
        <f t="shared" ref="F7:F13" si="1">E7*A7</f>
        <v>180</v>
      </c>
      <c r="G7" s="1"/>
    </row>
    <row r="8" spans="1:7">
      <c r="A8" s="1">
        <v>1</v>
      </c>
      <c r="B8" s="1" t="s">
        <v>79</v>
      </c>
      <c r="C8" s="1" t="s">
        <v>98</v>
      </c>
      <c r="D8" s="3">
        <v>105</v>
      </c>
      <c r="E8" s="3">
        <f t="shared" si="0"/>
        <v>105</v>
      </c>
      <c r="F8" s="3">
        <f t="shared" si="1"/>
        <v>105</v>
      </c>
      <c r="G8" s="1"/>
    </row>
    <row r="9" spans="1:7">
      <c r="A9" s="1">
        <v>1</v>
      </c>
      <c r="B9" s="1" t="s">
        <v>99</v>
      </c>
      <c r="C9" s="1" t="s">
        <v>100</v>
      </c>
      <c r="D9" s="3">
        <v>160</v>
      </c>
      <c r="E9" s="3">
        <f t="shared" si="0"/>
        <v>160</v>
      </c>
      <c r="F9" s="3">
        <f t="shared" si="1"/>
        <v>160</v>
      </c>
      <c r="G9" s="1"/>
    </row>
    <row r="10" spans="1:7">
      <c r="A10" s="1">
        <v>1</v>
      </c>
      <c r="B10" s="1" t="s">
        <v>102</v>
      </c>
      <c r="C10" s="1" t="s">
        <v>101</v>
      </c>
      <c r="D10" s="3">
        <v>160</v>
      </c>
      <c r="E10" s="3">
        <f t="shared" si="0"/>
        <v>160</v>
      </c>
      <c r="F10" s="3">
        <f t="shared" si="1"/>
        <v>160</v>
      </c>
      <c r="G10" s="1"/>
    </row>
    <row r="11" spans="1:7">
      <c r="A11" s="1">
        <v>1</v>
      </c>
      <c r="B11" s="1" t="s">
        <v>104</v>
      </c>
      <c r="C11" s="1" t="s">
        <v>103</v>
      </c>
      <c r="D11" s="3">
        <v>36</v>
      </c>
      <c r="E11" s="3">
        <f t="shared" si="0"/>
        <v>36</v>
      </c>
      <c r="F11" s="3">
        <f t="shared" si="1"/>
        <v>36</v>
      </c>
      <c r="G11" s="1"/>
    </row>
    <row r="12" spans="1:7">
      <c r="A12" s="1">
        <v>2</v>
      </c>
      <c r="B12" s="1" t="s">
        <v>106</v>
      </c>
      <c r="C12" s="1" t="s">
        <v>105</v>
      </c>
      <c r="D12" s="3">
        <v>130</v>
      </c>
      <c r="E12" s="3">
        <f t="shared" si="0"/>
        <v>130</v>
      </c>
      <c r="F12" s="3">
        <f t="shared" si="1"/>
        <v>260</v>
      </c>
      <c r="G12" s="1"/>
    </row>
    <row r="13" spans="1:7">
      <c r="A13" s="1">
        <v>1</v>
      </c>
      <c r="B13" s="1" t="s">
        <v>108</v>
      </c>
      <c r="C13" s="1" t="s">
        <v>107</v>
      </c>
      <c r="D13" s="3">
        <v>40</v>
      </c>
      <c r="E13" s="3">
        <f t="shared" si="0"/>
        <v>40</v>
      </c>
      <c r="F13" s="3">
        <f t="shared" si="1"/>
        <v>40</v>
      </c>
      <c r="G13" s="1"/>
    </row>
    <row r="14" spans="1:7">
      <c r="A14" s="1">
        <v>2</v>
      </c>
      <c r="B14" s="1" t="s">
        <v>82</v>
      </c>
      <c r="C14" s="1" t="s">
        <v>81</v>
      </c>
      <c r="D14" s="3">
        <v>28</v>
      </c>
      <c r="E14" s="3">
        <f t="shared" ref="E14:E52" si="2">D14*$E$4</f>
        <v>28</v>
      </c>
      <c r="F14" s="3">
        <f t="shared" ref="F14:F20" si="3">E14*A14</f>
        <v>56</v>
      </c>
      <c r="G14" s="1"/>
    </row>
    <row r="15" spans="1:7">
      <c r="A15" s="1">
        <v>100</v>
      </c>
      <c r="B15" s="1" t="s">
        <v>83</v>
      </c>
      <c r="C15" s="1" t="s">
        <v>85</v>
      </c>
      <c r="D15" s="3">
        <v>0.4</v>
      </c>
      <c r="E15" s="3">
        <f t="shared" si="2"/>
        <v>0.4</v>
      </c>
      <c r="F15" s="3">
        <f t="shared" si="3"/>
        <v>40</v>
      </c>
      <c r="G15" s="1"/>
    </row>
    <row r="16" spans="1:7">
      <c r="A16" s="1">
        <v>100</v>
      </c>
      <c r="B16" s="1" t="s">
        <v>84</v>
      </c>
      <c r="C16" s="1" t="s">
        <v>86</v>
      </c>
      <c r="D16" s="3">
        <v>0.28000000000000003</v>
      </c>
      <c r="E16" s="3">
        <f t="shared" si="2"/>
        <v>0.28000000000000003</v>
      </c>
      <c r="F16" s="3">
        <f t="shared" si="3"/>
        <v>28.000000000000004</v>
      </c>
      <c r="G16" s="1"/>
    </row>
    <row r="17" spans="1:7">
      <c r="A17" s="1">
        <v>1</v>
      </c>
      <c r="B17" s="9">
        <v>446149</v>
      </c>
      <c r="C17" s="1" t="s">
        <v>109</v>
      </c>
      <c r="D17" s="3">
        <v>4</v>
      </c>
      <c r="E17" s="3">
        <f t="shared" si="2"/>
        <v>4</v>
      </c>
      <c r="F17" s="3">
        <f t="shared" si="3"/>
        <v>4</v>
      </c>
      <c r="G17" s="1"/>
    </row>
    <row r="18" spans="1:7">
      <c r="A18" s="1">
        <v>1</v>
      </c>
      <c r="B18" s="9" t="s">
        <v>161</v>
      </c>
      <c r="C18" s="1" t="s">
        <v>162</v>
      </c>
      <c r="D18" s="3">
        <v>750</v>
      </c>
      <c r="E18" s="3">
        <f t="shared" si="2"/>
        <v>750</v>
      </c>
      <c r="F18" s="3">
        <f t="shared" si="3"/>
        <v>750</v>
      </c>
      <c r="G18" s="1"/>
    </row>
    <row r="19" spans="1:7">
      <c r="A19" s="1">
        <v>1</v>
      </c>
      <c r="B19" s="9" t="s">
        <v>163</v>
      </c>
      <c r="C19" s="1" t="s">
        <v>164</v>
      </c>
      <c r="D19" s="3">
        <v>175</v>
      </c>
      <c r="E19" s="3">
        <f t="shared" si="2"/>
        <v>175</v>
      </c>
      <c r="F19" s="3">
        <f t="shared" si="3"/>
        <v>175</v>
      </c>
      <c r="G19" s="1"/>
    </row>
    <row r="20" spans="1:7">
      <c r="A20" s="1">
        <v>3</v>
      </c>
      <c r="B20" s="9" t="s">
        <v>80</v>
      </c>
      <c r="C20" s="1" t="s">
        <v>176</v>
      </c>
      <c r="D20" s="3">
        <v>51</v>
      </c>
      <c r="E20" s="3">
        <f t="shared" si="2"/>
        <v>51</v>
      </c>
      <c r="F20" s="3">
        <f t="shared" si="3"/>
        <v>153</v>
      </c>
      <c r="G20" s="1"/>
    </row>
    <row r="21" spans="1:7">
      <c r="A21" s="1"/>
      <c r="B21" s="9"/>
      <c r="C21" s="1" t="s">
        <v>53</v>
      </c>
      <c r="D21" s="3"/>
      <c r="E21" s="3"/>
      <c r="F21" s="3"/>
      <c r="G21" s="1"/>
    </row>
    <row r="22" spans="1:7">
      <c r="A22" s="1"/>
      <c r="B22" s="9"/>
      <c r="C22" s="1"/>
      <c r="D22" s="3" t="s">
        <v>17</v>
      </c>
      <c r="E22" s="3"/>
      <c r="F22" s="5">
        <f>SUM(F6:F21)</f>
        <v>2810.52</v>
      </c>
      <c r="G22" s="1"/>
    </row>
    <row r="23" spans="1:7">
      <c r="A23" s="1"/>
      <c r="B23" s="9"/>
      <c r="C23" s="2" t="s">
        <v>170</v>
      </c>
      <c r="D23" s="3"/>
      <c r="E23" s="3"/>
      <c r="F23" s="3"/>
      <c r="G23" s="1"/>
    </row>
    <row r="24" spans="1:7">
      <c r="A24" s="1">
        <v>800</v>
      </c>
      <c r="B24" s="9" t="s">
        <v>113</v>
      </c>
      <c r="C24" s="1" t="s">
        <v>110</v>
      </c>
      <c r="D24" s="3">
        <v>1.55</v>
      </c>
      <c r="E24" s="3">
        <f t="shared" si="2"/>
        <v>1.55</v>
      </c>
      <c r="F24" s="3">
        <f>E24*A24</f>
        <v>1240</v>
      </c>
      <c r="G24" s="1"/>
    </row>
    <row r="25" spans="1:7">
      <c r="A25" s="1">
        <v>100</v>
      </c>
      <c r="B25" s="9" t="s">
        <v>128</v>
      </c>
      <c r="C25" s="1" t="s">
        <v>112</v>
      </c>
      <c r="D25" s="3">
        <v>3.4</v>
      </c>
      <c r="E25" s="3">
        <f t="shared" si="2"/>
        <v>3.4</v>
      </c>
      <c r="F25" s="3">
        <f>E25*A25</f>
        <v>340</v>
      </c>
      <c r="G25" s="1"/>
    </row>
    <row r="26" spans="1:7">
      <c r="A26" s="1">
        <v>200</v>
      </c>
      <c r="B26" s="9" t="s">
        <v>133</v>
      </c>
      <c r="C26" s="1" t="s">
        <v>111</v>
      </c>
      <c r="D26" s="3">
        <v>5.05</v>
      </c>
      <c r="E26" s="3">
        <f t="shared" si="2"/>
        <v>5.05</v>
      </c>
      <c r="F26" s="3">
        <f>E26*A26</f>
        <v>1010</v>
      </c>
      <c r="G26" s="1"/>
    </row>
    <row r="27" spans="1:7">
      <c r="A27" s="1">
        <v>20</v>
      </c>
      <c r="B27" s="9" t="s">
        <v>122</v>
      </c>
      <c r="C27" s="1" t="s">
        <v>123</v>
      </c>
      <c r="D27" s="3">
        <v>0.6</v>
      </c>
      <c r="E27" s="3">
        <f t="shared" si="2"/>
        <v>0.6</v>
      </c>
      <c r="F27" s="3">
        <f t="shared" ref="F27:F38" si="4">E27*A27</f>
        <v>12</v>
      </c>
      <c r="G27" s="1"/>
    </row>
    <row r="28" spans="1:7">
      <c r="A28" s="1">
        <v>30</v>
      </c>
      <c r="B28" s="9" t="s">
        <v>125</v>
      </c>
      <c r="C28" s="1" t="s">
        <v>124</v>
      </c>
      <c r="D28" s="3">
        <v>0.9</v>
      </c>
      <c r="E28" s="3">
        <f t="shared" si="2"/>
        <v>0.9</v>
      </c>
      <c r="F28" s="3">
        <f t="shared" si="4"/>
        <v>27</v>
      </c>
      <c r="G28" s="1"/>
    </row>
    <row r="29" spans="1:7">
      <c r="A29" s="1">
        <v>30</v>
      </c>
      <c r="B29" s="9" t="s">
        <v>127</v>
      </c>
      <c r="C29" s="1" t="s">
        <v>126</v>
      </c>
      <c r="D29" s="3">
        <v>1.85</v>
      </c>
      <c r="E29" s="3">
        <f t="shared" si="2"/>
        <v>1.85</v>
      </c>
      <c r="F29" s="3">
        <f t="shared" si="4"/>
        <v>55.5</v>
      </c>
      <c r="G29" s="1"/>
    </row>
    <row r="30" spans="1:7">
      <c r="A30" s="1">
        <v>20</v>
      </c>
      <c r="B30" s="9" t="s">
        <v>129</v>
      </c>
      <c r="C30" s="1" t="s">
        <v>130</v>
      </c>
      <c r="D30" s="3">
        <v>1.01</v>
      </c>
      <c r="E30" s="3">
        <f t="shared" si="2"/>
        <v>1.01</v>
      </c>
      <c r="F30" s="3">
        <f t="shared" si="4"/>
        <v>20.2</v>
      </c>
      <c r="G30" s="1"/>
    </row>
    <row r="31" spans="1:7">
      <c r="A31" s="1">
        <v>30</v>
      </c>
      <c r="B31" s="9" t="s">
        <v>131</v>
      </c>
      <c r="C31" s="1" t="s">
        <v>132</v>
      </c>
      <c r="D31" s="3">
        <v>3.4</v>
      </c>
      <c r="E31" s="3">
        <f t="shared" si="2"/>
        <v>3.4</v>
      </c>
      <c r="F31" s="3">
        <f t="shared" si="4"/>
        <v>102</v>
      </c>
      <c r="G31" s="1"/>
    </row>
    <row r="32" spans="1:7">
      <c r="A32" s="1">
        <v>20</v>
      </c>
      <c r="B32" s="9" t="s">
        <v>134</v>
      </c>
      <c r="C32" s="1" t="s">
        <v>135</v>
      </c>
      <c r="D32" s="3">
        <v>1</v>
      </c>
      <c r="E32" s="3">
        <f t="shared" si="2"/>
        <v>1</v>
      </c>
      <c r="F32" s="3">
        <f t="shared" si="4"/>
        <v>20</v>
      </c>
      <c r="G32" s="1"/>
    </row>
    <row r="33" spans="1:7">
      <c r="A33" s="1">
        <v>15</v>
      </c>
      <c r="B33" s="9" t="s">
        <v>136</v>
      </c>
      <c r="C33" s="1" t="s">
        <v>137</v>
      </c>
      <c r="D33" s="3">
        <v>5.5</v>
      </c>
      <c r="E33" s="3">
        <f t="shared" si="2"/>
        <v>5.5</v>
      </c>
      <c r="F33" s="3">
        <f t="shared" si="4"/>
        <v>82.5</v>
      </c>
      <c r="G33" s="1"/>
    </row>
    <row r="34" spans="1:7">
      <c r="A34" s="1">
        <v>1</v>
      </c>
      <c r="B34" s="9" t="s">
        <v>138</v>
      </c>
      <c r="C34" s="1" t="s">
        <v>141</v>
      </c>
      <c r="D34" s="3">
        <v>133</v>
      </c>
      <c r="E34" s="3">
        <f t="shared" si="2"/>
        <v>133</v>
      </c>
      <c r="F34" s="3">
        <f t="shared" si="4"/>
        <v>133</v>
      </c>
      <c r="G34" s="1"/>
    </row>
    <row r="35" spans="1:7">
      <c r="A35" s="1">
        <v>11</v>
      </c>
      <c r="B35" s="9" t="s">
        <v>139</v>
      </c>
      <c r="C35" s="1" t="s">
        <v>140</v>
      </c>
      <c r="D35" s="3">
        <v>62</v>
      </c>
      <c r="E35" s="3">
        <f t="shared" si="2"/>
        <v>62</v>
      </c>
      <c r="F35" s="3">
        <f t="shared" si="4"/>
        <v>682</v>
      </c>
      <c r="G35" s="1"/>
    </row>
    <row r="36" spans="1:7">
      <c r="A36" s="1">
        <v>1</v>
      </c>
      <c r="B36" s="9" t="s">
        <v>142</v>
      </c>
      <c r="C36" s="1" t="s">
        <v>143</v>
      </c>
      <c r="D36" s="3">
        <v>13</v>
      </c>
      <c r="E36" s="3">
        <f t="shared" si="2"/>
        <v>13</v>
      </c>
      <c r="F36" s="3">
        <f t="shared" si="4"/>
        <v>13</v>
      </c>
      <c r="G36" s="1"/>
    </row>
    <row r="37" spans="1:7">
      <c r="A37" s="1">
        <v>1</v>
      </c>
      <c r="B37" s="9" t="s">
        <v>144</v>
      </c>
      <c r="C37" s="1" t="s">
        <v>145</v>
      </c>
      <c r="D37" s="3">
        <v>7</v>
      </c>
      <c r="E37" s="3">
        <f t="shared" si="2"/>
        <v>7</v>
      </c>
      <c r="F37" s="3">
        <f t="shared" si="4"/>
        <v>7</v>
      </c>
      <c r="G37" s="1"/>
    </row>
    <row r="38" spans="1:7">
      <c r="A38" s="1">
        <v>2</v>
      </c>
      <c r="B38" s="9" t="s">
        <v>146</v>
      </c>
      <c r="C38" s="1" t="s">
        <v>147</v>
      </c>
      <c r="D38" s="3">
        <v>44</v>
      </c>
      <c r="E38" s="3">
        <f t="shared" si="2"/>
        <v>44</v>
      </c>
      <c r="F38" s="3">
        <f t="shared" si="4"/>
        <v>88</v>
      </c>
      <c r="G38" s="1"/>
    </row>
    <row r="39" spans="1:7">
      <c r="A39" s="1">
        <v>10</v>
      </c>
      <c r="B39" s="9" t="s">
        <v>150</v>
      </c>
      <c r="C39" s="1" t="s">
        <v>151</v>
      </c>
      <c r="D39" s="3">
        <v>44</v>
      </c>
      <c r="E39" s="3">
        <f>D39*$E$4</f>
        <v>44</v>
      </c>
      <c r="F39" s="3">
        <f>E39*A39</f>
        <v>440</v>
      </c>
      <c r="G39" s="1"/>
    </row>
    <row r="40" spans="1:7">
      <c r="A40" s="1">
        <v>10</v>
      </c>
      <c r="B40" s="9" t="s">
        <v>148</v>
      </c>
      <c r="C40" s="1" t="s">
        <v>149</v>
      </c>
      <c r="D40" s="3">
        <v>44</v>
      </c>
      <c r="E40" s="3">
        <f>D40*$E$4</f>
        <v>44</v>
      </c>
      <c r="F40" s="3">
        <f>E40*A40</f>
        <v>440</v>
      </c>
      <c r="G40" s="1"/>
    </row>
    <row r="41" spans="1:7">
      <c r="A41" s="1">
        <v>10</v>
      </c>
      <c r="B41" s="9" t="s">
        <v>152</v>
      </c>
      <c r="C41" s="1" t="s">
        <v>153</v>
      </c>
      <c r="D41" s="3">
        <v>6.3</v>
      </c>
      <c r="E41" s="3">
        <f>D41*$E$4</f>
        <v>6.3</v>
      </c>
      <c r="F41" s="3">
        <f>E41*A41</f>
        <v>63</v>
      </c>
    </row>
    <row r="42" spans="1:7">
      <c r="A42" s="1">
        <v>10</v>
      </c>
      <c r="B42" s="9" t="s">
        <v>159</v>
      </c>
      <c r="C42" s="1" t="s">
        <v>160</v>
      </c>
      <c r="D42" s="3">
        <v>2.4</v>
      </c>
      <c r="E42" s="3">
        <f>D42*$E$4</f>
        <v>2.4</v>
      </c>
      <c r="F42" s="3">
        <f>E42*A42</f>
        <v>24</v>
      </c>
      <c r="G42" s="1"/>
    </row>
    <row r="43" spans="1:7">
      <c r="A43" s="1">
        <v>1</v>
      </c>
      <c r="B43" s="9" t="s">
        <v>165</v>
      </c>
      <c r="C43" s="1" t="s">
        <v>166</v>
      </c>
      <c r="D43" s="3">
        <v>84</v>
      </c>
      <c r="E43" s="3">
        <f t="shared" si="2"/>
        <v>84</v>
      </c>
      <c r="F43" s="3">
        <f>E43*A43</f>
        <v>84</v>
      </c>
      <c r="G43" s="1"/>
    </row>
    <row r="44" spans="1:7">
      <c r="A44" s="1"/>
      <c r="B44" s="9"/>
      <c r="C44" s="1"/>
      <c r="D44" s="3"/>
      <c r="E44" s="3"/>
      <c r="F44" s="3"/>
      <c r="G44" s="1"/>
    </row>
    <row r="45" spans="1:7">
      <c r="A45" s="1"/>
      <c r="B45" s="9"/>
      <c r="C45" s="1"/>
      <c r="D45" s="3" t="s">
        <v>17</v>
      </c>
      <c r="E45" s="3"/>
      <c r="F45" s="5">
        <f>SUM(F24:F43)</f>
        <v>4883.2</v>
      </c>
      <c r="G45" s="1"/>
    </row>
    <row r="46" spans="1:7">
      <c r="A46" s="1"/>
      <c r="B46" s="9"/>
      <c r="C46" s="1"/>
      <c r="D46" s="3"/>
      <c r="E46" s="3"/>
      <c r="F46" s="5"/>
      <c r="G46" s="1"/>
    </row>
    <row r="47" spans="1:7">
      <c r="A47" s="1"/>
      <c r="B47" s="9"/>
      <c r="C47" s="2" t="s">
        <v>172</v>
      </c>
      <c r="D47" s="3"/>
      <c r="E47" s="3"/>
      <c r="F47" s="5"/>
      <c r="G47" s="1"/>
    </row>
    <row r="48" spans="1:7">
      <c r="A48" s="1">
        <v>30</v>
      </c>
      <c r="B48" s="9" t="s">
        <v>117</v>
      </c>
      <c r="C48" s="1" t="s">
        <v>114</v>
      </c>
      <c r="D48" s="3">
        <v>8</v>
      </c>
      <c r="E48" s="3">
        <f t="shared" si="2"/>
        <v>8</v>
      </c>
      <c r="F48" s="3">
        <f>E48*A48</f>
        <v>240</v>
      </c>
      <c r="G48" s="1"/>
    </row>
    <row r="49" spans="1:7">
      <c r="A49" s="1">
        <v>30</v>
      </c>
      <c r="B49" s="9" t="s">
        <v>116</v>
      </c>
      <c r="C49" s="1" t="s">
        <v>115</v>
      </c>
      <c r="D49" s="3">
        <v>2</v>
      </c>
      <c r="E49" s="3">
        <f t="shared" si="2"/>
        <v>2</v>
      </c>
      <c r="F49" s="3">
        <f>E49*A49</f>
        <v>60</v>
      </c>
      <c r="G49" s="1"/>
    </row>
    <row r="50" spans="1:7">
      <c r="A50" s="1">
        <v>30</v>
      </c>
      <c r="B50" s="9" t="s">
        <v>118</v>
      </c>
      <c r="C50" s="1" t="s">
        <v>119</v>
      </c>
      <c r="D50" s="3">
        <v>7.5</v>
      </c>
      <c r="E50" s="3">
        <f t="shared" si="2"/>
        <v>7.5</v>
      </c>
      <c r="F50" s="3">
        <f>E50*A50</f>
        <v>225</v>
      </c>
      <c r="G50" s="1"/>
    </row>
    <row r="51" spans="1:7">
      <c r="A51" s="1">
        <v>30</v>
      </c>
      <c r="B51" s="1" t="s">
        <v>120</v>
      </c>
      <c r="C51" s="1" t="s">
        <v>121</v>
      </c>
      <c r="D51" s="3">
        <v>1.5</v>
      </c>
      <c r="E51" s="3">
        <f t="shared" si="2"/>
        <v>1.5</v>
      </c>
      <c r="F51" s="3">
        <f>E51*A51</f>
        <v>45</v>
      </c>
      <c r="G51" s="1"/>
    </row>
    <row r="52" spans="1:7">
      <c r="A52" s="1">
        <v>20</v>
      </c>
      <c r="B52" s="1" t="s">
        <v>168</v>
      </c>
      <c r="C52" s="1" t="s">
        <v>167</v>
      </c>
      <c r="D52" s="3">
        <v>50</v>
      </c>
      <c r="E52" s="3">
        <f t="shared" si="2"/>
        <v>50</v>
      </c>
      <c r="F52" s="3">
        <f>E52*A52</f>
        <v>1000</v>
      </c>
      <c r="G52" s="1"/>
    </row>
    <row r="53" spans="1:7">
      <c r="A53" s="1"/>
      <c r="B53" s="1"/>
      <c r="C53" s="1"/>
      <c r="D53" s="3"/>
      <c r="E53" s="3"/>
      <c r="F53" s="3"/>
      <c r="G53" s="1"/>
    </row>
    <row r="54" spans="1:7">
      <c r="A54" s="1"/>
      <c r="B54" s="1"/>
      <c r="C54" s="1"/>
      <c r="D54" s="3" t="s">
        <v>17</v>
      </c>
      <c r="E54" s="3"/>
      <c r="F54" s="5">
        <f>SUM(F48:F52)</f>
        <v>1570</v>
      </c>
      <c r="G54" s="1"/>
    </row>
    <row r="55" spans="1:7">
      <c r="A55" s="1"/>
      <c r="B55" s="1"/>
      <c r="C55" s="1"/>
      <c r="D55" s="3"/>
      <c r="E55" s="3"/>
      <c r="F55" s="5"/>
      <c r="G55" s="1"/>
    </row>
    <row r="56" spans="1:7">
      <c r="A56" s="1"/>
      <c r="B56" s="1" t="s">
        <v>53</v>
      </c>
      <c r="C56" s="2" t="s">
        <v>173</v>
      </c>
      <c r="D56" s="3"/>
      <c r="E56" s="3"/>
      <c r="F56" s="5"/>
      <c r="G56" s="1"/>
    </row>
    <row r="57" spans="1:7">
      <c r="A57" s="1">
        <v>1</v>
      </c>
      <c r="B57" s="1" t="s">
        <v>198</v>
      </c>
      <c r="C57" s="1" t="s">
        <v>200</v>
      </c>
      <c r="D57" s="3">
        <f>0.4*500</f>
        <v>200</v>
      </c>
      <c r="E57" s="3">
        <f t="shared" ref="E57:E64" si="5">D57*$E$4</f>
        <v>200</v>
      </c>
      <c r="F57" s="3">
        <f>E57*A57</f>
        <v>200</v>
      </c>
      <c r="G57" s="1"/>
    </row>
    <row r="58" spans="1:7">
      <c r="A58" s="1">
        <v>7</v>
      </c>
      <c r="B58" s="1" t="s">
        <v>169</v>
      </c>
      <c r="C58" s="1" t="s">
        <v>201</v>
      </c>
      <c r="D58" s="3">
        <f>9.12*500</f>
        <v>4560</v>
      </c>
      <c r="E58" s="3">
        <f t="shared" si="5"/>
        <v>4560</v>
      </c>
      <c r="F58" s="3">
        <f t="shared" ref="F58:F64" si="6">E58*A58</f>
        <v>31920</v>
      </c>
      <c r="G58" s="1"/>
    </row>
    <row r="59" spans="1:7">
      <c r="A59" s="1">
        <v>2</v>
      </c>
      <c r="B59" s="1" t="s">
        <v>199</v>
      </c>
      <c r="C59" s="1" t="s">
        <v>202</v>
      </c>
      <c r="D59" s="3">
        <f>6.25*500</f>
        <v>3125</v>
      </c>
      <c r="E59" s="3">
        <f t="shared" si="5"/>
        <v>3125</v>
      </c>
      <c r="F59" s="3">
        <f t="shared" si="6"/>
        <v>6250</v>
      </c>
      <c r="G59" s="1"/>
    </row>
    <row r="60" spans="1:7">
      <c r="A60" s="1"/>
      <c r="B60" s="1"/>
      <c r="C60" s="1"/>
      <c r="D60" s="3"/>
      <c r="E60" s="3">
        <f t="shared" si="5"/>
        <v>0</v>
      </c>
      <c r="F60" s="3">
        <f t="shared" si="6"/>
        <v>0</v>
      </c>
      <c r="G60" s="1"/>
    </row>
    <row r="61" spans="1:7">
      <c r="A61" s="1"/>
      <c r="B61" s="1"/>
      <c r="C61" s="1"/>
      <c r="D61" s="3"/>
      <c r="E61" s="3">
        <f t="shared" si="5"/>
        <v>0</v>
      </c>
      <c r="F61" s="3">
        <f t="shared" si="6"/>
        <v>0</v>
      </c>
      <c r="G61" s="1"/>
    </row>
    <row r="62" spans="1:7">
      <c r="A62" s="1"/>
      <c r="B62" s="1"/>
      <c r="C62" s="1"/>
      <c r="D62" s="3"/>
      <c r="E62" s="3">
        <f t="shared" si="5"/>
        <v>0</v>
      </c>
      <c r="F62" s="3">
        <f t="shared" si="6"/>
        <v>0</v>
      </c>
      <c r="G62" s="1"/>
    </row>
    <row r="63" spans="1:7">
      <c r="A63" s="1"/>
      <c r="B63" s="1"/>
      <c r="C63" s="1"/>
      <c r="D63" s="3"/>
      <c r="E63" s="3">
        <f t="shared" si="5"/>
        <v>0</v>
      </c>
      <c r="F63" s="3">
        <f t="shared" si="6"/>
        <v>0</v>
      </c>
      <c r="G63" s="1"/>
    </row>
    <row r="64" spans="1:7">
      <c r="A64" s="1"/>
      <c r="B64" s="1"/>
      <c r="C64" s="1"/>
      <c r="D64" s="3"/>
      <c r="E64" s="3">
        <f t="shared" si="5"/>
        <v>0</v>
      </c>
      <c r="F64" s="3">
        <f t="shared" si="6"/>
        <v>0</v>
      </c>
      <c r="G64" s="1"/>
    </row>
    <row r="65" spans="1:7">
      <c r="A65" s="1"/>
      <c r="B65" s="1"/>
      <c r="C65" s="1"/>
      <c r="D65" s="3"/>
      <c r="E65" s="3"/>
      <c r="F65" s="3"/>
      <c r="G65" s="1"/>
    </row>
    <row r="66" spans="1:7">
      <c r="A66" s="1"/>
      <c r="B66" s="1"/>
      <c r="C66" s="1"/>
      <c r="D66" s="3" t="s">
        <v>17</v>
      </c>
      <c r="E66" s="3"/>
      <c r="F66" s="5">
        <f>SUM(F57:F64)</f>
        <v>38370</v>
      </c>
      <c r="G66" s="1"/>
    </row>
    <row r="67" spans="1:7">
      <c r="A67" s="1"/>
      <c r="B67" s="1"/>
      <c r="C67" s="1"/>
      <c r="D67" s="3"/>
      <c r="E67" s="3"/>
      <c r="F67" s="5"/>
      <c r="G67" s="1"/>
    </row>
    <row r="71" spans="1:7">
      <c r="E71" s="10" t="s">
        <v>174</v>
      </c>
      <c r="F71" s="11">
        <f>F22+F45+F54+F66</f>
        <v>47633.72</v>
      </c>
    </row>
  </sheetData>
  <phoneticPr fontId="0" type="noConversion"/>
  <printOptions gridLines="1"/>
  <pageMargins left="0.5" right="0.5" top="0.75" bottom="0.75" header="0.5" footer="0.5"/>
  <pageSetup scale="76" orientation="portrait" r:id="rId1"/>
  <headerFooter alignWithMargins="0">
    <oddFooter>&amp;L&amp;D&amp;C&amp;Z&amp;F&amp;R&amp;F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workbookViewId="0">
      <selection activeCell="C6" sqref="C6"/>
    </sheetView>
  </sheetViews>
  <sheetFormatPr defaultRowHeight="12.75"/>
  <cols>
    <col min="1" max="1" width="6.28515625" customWidth="1"/>
    <col min="3" max="3" width="46.7109375" customWidth="1"/>
    <col min="4" max="4" width="25.42578125" customWidth="1"/>
    <col min="5" max="5" width="11.28515625" style="17" customWidth="1"/>
    <col min="6" max="6" width="14.140625" customWidth="1"/>
  </cols>
  <sheetData>
    <row r="1" spans="1:6">
      <c r="C1" s="10" t="s">
        <v>209</v>
      </c>
    </row>
    <row r="2" spans="1:6" s="52" customFormat="1">
      <c r="A2" s="52" t="s">
        <v>177</v>
      </c>
      <c r="B2" s="52" t="s">
        <v>494</v>
      </c>
      <c r="C2" s="52" t="s">
        <v>178</v>
      </c>
      <c r="D2" s="52" t="s">
        <v>179</v>
      </c>
      <c r="E2" s="62" t="s">
        <v>180</v>
      </c>
      <c r="F2" s="52" t="s">
        <v>546</v>
      </c>
    </row>
    <row r="3" spans="1:6">
      <c r="A3" s="1"/>
      <c r="C3" s="1"/>
      <c r="D3" s="2" t="s">
        <v>53</v>
      </c>
      <c r="E3" s="4"/>
      <c r="F3" s="3"/>
    </row>
    <row r="4" spans="1:6" s="14" customFormat="1">
      <c r="A4" s="14">
        <v>24</v>
      </c>
      <c r="C4" s="14" t="s">
        <v>181</v>
      </c>
      <c r="D4" s="12" t="s">
        <v>182</v>
      </c>
      <c r="E4" s="18">
        <v>300</v>
      </c>
      <c r="F4" s="15">
        <f>E4*A4</f>
        <v>7200</v>
      </c>
    </row>
    <row r="5" spans="1:6">
      <c r="A5">
        <v>8</v>
      </c>
      <c r="C5" t="s">
        <v>183</v>
      </c>
      <c r="D5" t="s">
        <v>184</v>
      </c>
      <c r="E5" s="17">
        <v>965</v>
      </c>
      <c r="F5" s="15">
        <f t="shared" ref="F5:F12" si="0">E5*A5</f>
        <v>7720</v>
      </c>
    </row>
    <row r="6" spans="1:6">
      <c r="A6">
        <v>2</v>
      </c>
      <c r="C6" s="16" t="s">
        <v>185</v>
      </c>
      <c r="D6" t="s">
        <v>186</v>
      </c>
      <c r="E6" s="17">
        <v>565</v>
      </c>
      <c r="F6" s="15">
        <f t="shared" si="0"/>
        <v>1130</v>
      </c>
    </row>
    <row r="7" spans="1:6">
      <c r="A7">
        <v>1</v>
      </c>
      <c r="C7" s="12" t="s">
        <v>187</v>
      </c>
      <c r="D7" s="13" t="s">
        <v>189</v>
      </c>
      <c r="E7" s="19">
        <v>230</v>
      </c>
      <c r="F7" s="15">
        <f t="shared" si="0"/>
        <v>230</v>
      </c>
    </row>
    <row r="8" spans="1:6">
      <c r="A8">
        <v>1</v>
      </c>
      <c r="C8" s="12" t="s">
        <v>188</v>
      </c>
      <c r="D8" t="s">
        <v>190</v>
      </c>
      <c r="E8" s="19">
        <v>560</v>
      </c>
      <c r="F8" s="15">
        <f t="shared" si="0"/>
        <v>560</v>
      </c>
    </row>
    <row r="9" spans="1:6">
      <c r="A9">
        <v>8</v>
      </c>
      <c r="C9" s="12" t="s">
        <v>191</v>
      </c>
      <c r="D9" t="s">
        <v>208</v>
      </c>
      <c r="E9" s="17">
        <v>900</v>
      </c>
      <c r="F9" s="15">
        <f t="shared" si="0"/>
        <v>7200</v>
      </c>
    </row>
    <row r="10" spans="1:6">
      <c r="A10">
        <v>1</v>
      </c>
      <c r="C10" s="16" t="s">
        <v>206</v>
      </c>
      <c r="D10" t="s">
        <v>192</v>
      </c>
      <c r="E10" s="17">
        <f>972+2384</f>
        <v>3356</v>
      </c>
      <c r="F10" s="15">
        <f t="shared" si="0"/>
        <v>3356</v>
      </c>
    </row>
    <row r="11" spans="1:6">
      <c r="A11">
        <v>1</v>
      </c>
      <c r="C11" s="16" t="s">
        <v>207</v>
      </c>
      <c r="D11" t="s">
        <v>193</v>
      </c>
      <c r="E11" s="17">
        <f>1511+950</f>
        <v>2461</v>
      </c>
      <c r="F11" s="15">
        <f t="shared" si="0"/>
        <v>2461</v>
      </c>
    </row>
    <row r="12" spans="1:6">
      <c r="A12">
        <v>2</v>
      </c>
      <c r="C12" s="16" t="s">
        <v>194</v>
      </c>
      <c r="D12" t="s">
        <v>195</v>
      </c>
      <c r="E12" s="20">
        <v>3250</v>
      </c>
      <c r="F12" s="15">
        <f t="shared" si="0"/>
        <v>6500</v>
      </c>
    </row>
    <row r="14" spans="1:6">
      <c r="A14" t="s">
        <v>53</v>
      </c>
      <c r="F14" s="15">
        <f>SUM(F4:F13)</f>
        <v>36357</v>
      </c>
    </row>
    <row r="15" spans="1:6">
      <c r="F15" s="15" t="s">
        <v>53</v>
      </c>
    </row>
    <row r="16" spans="1:6">
      <c r="F16" s="15" t="s">
        <v>53</v>
      </c>
    </row>
    <row r="17" spans="1:6">
      <c r="A17">
        <v>1</v>
      </c>
      <c r="C17" t="s">
        <v>205</v>
      </c>
      <c r="D17" t="s">
        <v>204</v>
      </c>
      <c r="E17" s="17">
        <v>3685</v>
      </c>
      <c r="F17" s="15">
        <f t="shared" ref="F17" si="1">E17*A17</f>
        <v>3685</v>
      </c>
    </row>
    <row r="20" spans="1:6">
      <c r="A20">
        <v>1</v>
      </c>
      <c r="C20" s="16" t="s">
        <v>196</v>
      </c>
      <c r="D20" s="16" t="s">
        <v>197</v>
      </c>
      <c r="E20" s="17">
        <v>47500</v>
      </c>
      <c r="F20" s="15">
        <f t="shared" ref="F20" si="2">E20*A20</f>
        <v>47500</v>
      </c>
    </row>
    <row r="21" spans="1:6">
      <c r="A21" t="s">
        <v>53</v>
      </c>
    </row>
    <row r="24" spans="1:6">
      <c r="A24">
        <v>6</v>
      </c>
      <c r="B24">
        <v>1</v>
      </c>
      <c r="C24" t="s">
        <v>516</v>
      </c>
      <c r="D24" t="s">
        <v>515</v>
      </c>
    </row>
    <row r="25" spans="1:6">
      <c r="A25">
        <v>10</v>
      </c>
      <c r="B25">
        <v>5</v>
      </c>
      <c r="C25" t="s">
        <v>517</v>
      </c>
    </row>
    <row r="26" spans="1:6">
      <c r="A26">
        <v>8</v>
      </c>
      <c r="B26">
        <v>4</v>
      </c>
      <c r="C26" t="s">
        <v>518</v>
      </c>
      <c r="D26" t="s">
        <v>543</v>
      </c>
    </row>
  </sheetData>
  <phoneticPr fontId="7" type="noConversion"/>
  <printOptions gridLines="1"/>
  <pageMargins left="0.75" right="0.75" top="1" bottom="1" header="0.5" footer="0.5"/>
  <pageSetup orientation="landscape" r:id="rId1"/>
  <headerFooter alignWithMargins="0">
    <oddFooter>&amp;L&amp;D&amp;C&amp;Z&amp;F&amp;R&amp;F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75"/>
  <sheetViews>
    <sheetView topLeftCell="H1" workbookViewId="0">
      <selection activeCell="K20" sqref="K20"/>
    </sheetView>
  </sheetViews>
  <sheetFormatPr defaultRowHeight="12.75"/>
  <cols>
    <col min="1" max="1" width="35.28515625" style="14" customWidth="1"/>
    <col min="2" max="2" width="18.42578125" style="14" customWidth="1"/>
    <col min="3" max="3" width="7.140625" style="23" customWidth="1"/>
    <col min="4" max="4" width="10.85546875" style="23" customWidth="1"/>
    <col min="5" max="5" width="56.140625" style="14" customWidth="1"/>
    <col min="6" max="6" width="27" style="50" customWidth="1"/>
    <col min="7" max="8" width="24.140625" style="23" customWidth="1"/>
    <col min="9" max="9" width="35.28515625" style="14" customWidth="1"/>
    <col min="10" max="10" width="21.140625" style="14" customWidth="1"/>
    <col min="11" max="11" width="29.140625" style="14" customWidth="1"/>
    <col min="12" max="13" width="24.42578125" style="14" customWidth="1"/>
    <col min="14" max="16384" width="9.140625" style="14"/>
  </cols>
  <sheetData>
    <row r="1" spans="1:11" s="23" customFormat="1" ht="30" customHeight="1">
      <c r="A1" s="21" t="s">
        <v>211</v>
      </c>
      <c r="B1" s="21" t="s">
        <v>212</v>
      </c>
      <c r="C1" s="22" t="s">
        <v>0</v>
      </c>
      <c r="D1" s="21" t="s">
        <v>213</v>
      </c>
      <c r="E1" s="21" t="s">
        <v>2</v>
      </c>
      <c r="G1" s="21" t="s">
        <v>214</v>
      </c>
      <c r="H1" s="21" t="s">
        <v>215</v>
      </c>
      <c r="I1" s="21" t="s">
        <v>216</v>
      </c>
      <c r="J1" s="24" t="s">
        <v>217</v>
      </c>
      <c r="K1" s="24" t="s">
        <v>218</v>
      </c>
    </row>
    <row r="2" spans="1:11" s="23" customFormat="1" ht="30" customHeight="1">
      <c r="A2" s="21"/>
      <c r="B2" s="21"/>
      <c r="C2" s="22"/>
      <c r="D2" s="21"/>
      <c r="E2" s="21" t="s">
        <v>219</v>
      </c>
      <c r="F2" s="21" t="s">
        <v>220</v>
      </c>
      <c r="G2" s="21"/>
      <c r="H2" s="21"/>
      <c r="I2" s="21"/>
      <c r="J2" s="24"/>
      <c r="K2" s="24"/>
    </row>
    <row r="3" spans="1:11" s="29" customFormat="1">
      <c r="A3" s="25" t="s">
        <v>221</v>
      </c>
      <c r="B3" s="26"/>
      <c r="C3" s="27" t="s">
        <v>53</v>
      </c>
      <c r="D3" s="27"/>
      <c r="E3" s="28" t="s">
        <v>222</v>
      </c>
      <c r="G3" s="27"/>
      <c r="H3" s="27"/>
    </row>
    <row r="4" spans="1:11" s="29" customFormat="1">
      <c r="A4" s="30" t="s">
        <v>223</v>
      </c>
      <c r="B4" s="27" t="s">
        <v>224</v>
      </c>
      <c r="C4" s="27">
        <v>6</v>
      </c>
      <c r="D4" s="27">
        <v>6</v>
      </c>
      <c r="E4" s="29" t="s">
        <v>225</v>
      </c>
      <c r="F4" s="31" t="s">
        <v>226</v>
      </c>
      <c r="G4" s="32" t="s">
        <v>227</v>
      </c>
      <c r="H4" s="32" t="s">
        <v>228</v>
      </c>
      <c r="I4" s="29" t="s">
        <v>53</v>
      </c>
      <c r="J4" s="27" t="s">
        <v>53</v>
      </c>
      <c r="K4" s="27" t="s">
        <v>229</v>
      </c>
    </row>
    <row r="5" spans="1:11" s="29" customFormat="1">
      <c r="A5" s="30" t="s">
        <v>230</v>
      </c>
      <c r="B5" s="27" t="s">
        <v>231</v>
      </c>
      <c r="C5" s="27">
        <v>2</v>
      </c>
      <c r="D5" s="27">
        <v>0</v>
      </c>
      <c r="E5" s="29" t="s">
        <v>232</v>
      </c>
      <c r="F5" s="31" t="s">
        <v>233</v>
      </c>
      <c r="G5" s="32" t="s">
        <v>234</v>
      </c>
      <c r="H5" s="32" t="s">
        <v>228</v>
      </c>
      <c r="I5" s="29" t="s">
        <v>53</v>
      </c>
      <c r="J5" s="27" t="s">
        <v>53</v>
      </c>
      <c r="K5" s="27" t="s">
        <v>229</v>
      </c>
    </row>
    <row r="6" spans="1:11" s="29" customFormat="1">
      <c r="A6" s="30" t="s">
        <v>473</v>
      </c>
      <c r="B6" s="27" t="s">
        <v>224</v>
      </c>
      <c r="C6" s="27">
        <v>4</v>
      </c>
      <c r="D6" s="27">
        <v>4</v>
      </c>
      <c r="E6" s="29" t="s">
        <v>235</v>
      </c>
      <c r="F6" s="31" t="s">
        <v>236</v>
      </c>
      <c r="G6" s="32"/>
      <c r="H6" s="32" t="s">
        <v>228</v>
      </c>
      <c r="J6" s="27"/>
      <c r="K6" s="27" t="s">
        <v>229</v>
      </c>
    </row>
    <row r="7" spans="1:11" s="29" customFormat="1">
      <c r="A7" s="30" t="s">
        <v>474</v>
      </c>
      <c r="B7" s="27" t="s">
        <v>477</v>
      </c>
      <c r="C7" s="27">
        <v>2</v>
      </c>
      <c r="D7" s="27">
        <v>2</v>
      </c>
      <c r="E7" s="29" t="s">
        <v>237</v>
      </c>
      <c r="F7" s="31" t="s">
        <v>238</v>
      </c>
      <c r="G7" s="32" t="s">
        <v>239</v>
      </c>
      <c r="H7" s="32" t="s">
        <v>228</v>
      </c>
      <c r="I7" s="29" t="s">
        <v>240</v>
      </c>
      <c r="J7" s="27" t="s">
        <v>241</v>
      </c>
      <c r="K7" s="27" t="s">
        <v>242</v>
      </c>
    </row>
    <row r="8" spans="1:11" s="29" customFormat="1">
      <c r="A8" s="30" t="s">
        <v>243</v>
      </c>
      <c r="B8" s="27" t="s">
        <v>477</v>
      </c>
      <c r="C8" s="27">
        <v>4</v>
      </c>
      <c r="D8" s="27">
        <v>4</v>
      </c>
      <c r="E8" s="29" t="s">
        <v>244</v>
      </c>
      <c r="F8" s="31" t="s">
        <v>233</v>
      </c>
      <c r="G8" s="32" t="s">
        <v>234</v>
      </c>
      <c r="H8" s="32" t="s">
        <v>228</v>
      </c>
      <c r="I8" s="29" t="s">
        <v>240</v>
      </c>
      <c r="J8" s="27" t="s">
        <v>241</v>
      </c>
      <c r="K8" s="27" t="s">
        <v>242</v>
      </c>
    </row>
    <row r="9" spans="1:11" s="29" customFormat="1">
      <c r="A9" s="30" t="s">
        <v>475</v>
      </c>
      <c r="B9" s="27" t="s">
        <v>476</v>
      </c>
      <c r="C9" s="27">
        <v>3</v>
      </c>
      <c r="D9" s="27">
        <v>2</v>
      </c>
      <c r="E9" s="29" t="s">
        <v>245</v>
      </c>
      <c r="F9" s="31" t="s">
        <v>246</v>
      </c>
      <c r="G9" s="32" t="s">
        <v>239</v>
      </c>
      <c r="H9" s="32" t="s">
        <v>228</v>
      </c>
      <c r="I9" s="29" t="s">
        <v>240</v>
      </c>
      <c r="J9" s="27" t="s">
        <v>241</v>
      </c>
      <c r="K9" s="27" t="s">
        <v>242</v>
      </c>
    </row>
    <row r="10" spans="1:11" s="35" customFormat="1">
      <c r="A10" s="33"/>
      <c r="B10" s="33"/>
      <c r="C10" s="34">
        <v>24</v>
      </c>
      <c r="D10" s="34">
        <v>14</v>
      </c>
      <c r="F10" s="35">
        <v>38</v>
      </c>
      <c r="G10" s="34" t="s">
        <v>247</v>
      </c>
      <c r="H10" s="34">
        <v>5</v>
      </c>
      <c r="I10" s="36" t="s">
        <v>248</v>
      </c>
      <c r="J10" s="34"/>
      <c r="K10" s="34" t="s">
        <v>249</v>
      </c>
    </row>
    <row r="11" spans="1:11" s="35" customFormat="1">
      <c r="A11" s="33"/>
      <c r="B11" s="33"/>
      <c r="C11" s="34"/>
      <c r="D11" s="34"/>
      <c r="G11" s="34"/>
      <c r="H11" s="34"/>
      <c r="I11" s="36"/>
    </row>
    <row r="12" spans="1:11" s="35" customFormat="1">
      <c r="A12" s="33"/>
      <c r="B12" s="33"/>
      <c r="C12" s="34"/>
      <c r="D12" s="34"/>
      <c r="E12" s="37" t="s">
        <v>250</v>
      </c>
      <c r="G12" s="34"/>
      <c r="H12" s="34"/>
      <c r="I12" s="36"/>
    </row>
    <row r="13" spans="1:11" s="35" customFormat="1">
      <c r="A13" s="33" t="s">
        <v>478</v>
      </c>
      <c r="B13" s="33"/>
      <c r="C13" s="34">
        <v>4</v>
      </c>
      <c r="D13" s="34">
        <v>2</v>
      </c>
      <c r="E13" s="35" t="s">
        <v>251</v>
      </c>
      <c r="F13" s="38" t="s">
        <v>252</v>
      </c>
      <c r="G13" s="34" t="s">
        <v>253</v>
      </c>
      <c r="H13" s="34"/>
      <c r="I13" s="39" t="s">
        <v>254</v>
      </c>
      <c r="J13" s="34" t="s">
        <v>255</v>
      </c>
      <c r="K13" s="34" t="s">
        <v>242</v>
      </c>
    </row>
    <row r="14" spans="1:11" s="35" customFormat="1">
      <c r="A14" s="33" t="s">
        <v>479</v>
      </c>
      <c r="B14" s="33"/>
      <c r="C14" s="34">
        <v>4</v>
      </c>
      <c r="D14" s="34">
        <v>4</v>
      </c>
      <c r="E14" s="35" t="s">
        <v>481</v>
      </c>
      <c r="F14" s="38" t="s">
        <v>252</v>
      </c>
      <c r="G14" s="34" t="s">
        <v>253</v>
      </c>
      <c r="H14" s="34"/>
      <c r="I14" s="39" t="s">
        <v>254</v>
      </c>
      <c r="J14" s="34" t="s">
        <v>255</v>
      </c>
      <c r="K14" s="34" t="s">
        <v>242</v>
      </c>
    </row>
    <row r="15" spans="1:11" s="35" customFormat="1" ht="12" customHeight="1">
      <c r="A15" s="33" t="s">
        <v>480</v>
      </c>
      <c r="B15" s="33"/>
      <c r="C15" s="34">
        <v>2</v>
      </c>
      <c r="D15" s="34">
        <v>2</v>
      </c>
      <c r="E15" s="35" t="s">
        <v>482</v>
      </c>
      <c r="F15" s="38" t="s">
        <v>252</v>
      </c>
      <c r="G15" s="34"/>
      <c r="H15" s="34"/>
      <c r="I15" s="39" t="s">
        <v>254</v>
      </c>
      <c r="J15" s="34" t="s">
        <v>255</v>
      </c>
      <c r="K15" s="34" t="s">
        <v>242</v>
      </c>
    </row>
    <row r="16" spans="1:11" s="35" customFormat="1" ht="12" customHeight="1">
      <c r="A16" s="33" t="s">
        <v>483</v>
      </c>
      <c r="B16" s="33"/>
      <c r="C16" s="34">
        <v>12</v>
      </c>
      <c r="D16" s="34">
        <v>0</v>
      </c>
      <c r="E16" s="35" t="s">
        <v>256</v>
      </c>
      <c r="F16" s="38" t="s">
        <v>252</v>
      </c>
      <c r="G16" s="34"/>
      <c r="H16" s="34"/>
      <c r="I16" s="39" t="s">
        <v>254</v>
      </c>
      <c r="J16" s="34" t="s">
        <v>255</v>
      </c>
      <c r="K16" s="34" t="s">
        <v>242</v>
      </c>
    </row>
    <row r="17" spans="1:11" s="35" customFormat="1" ht="12" customHeight="1">
      <c r="A17" s="33" t="s">
        <v>480</v>
      </c>
      <c r="B17" s="33"/>
      <c r="C17" s="34">
        <v>6</v>
      </c>
      <c r="D17" s="34">
        <v>0</v>
      </c>
      <c r="E17" s="35" t="s">
        <v>256</v>
      </c>
      <c r="F17" s="38" t="s">
        <v>252</v>
      </c>
      <c r="G17" s="34"/>
      <c r="H17" s="34"/>
      <c r="I17" s="39" t="s">
        <v>254</v>
      </c>
      <c r="J17" s="34" t="s">
        <v>255</v>
      </c>
      <c r="K17" s="34" t="s">
        <v>242</v>
      </c>
    </row>
    <row r="18" spans="1:11" s="35" customFormat="1">
      <c r="A18" s="33"/>
      <c r="B18" s="33"/>
      <c r="C18" s="34"/>
      <c r="D18" s="34"/>
      <c r="F18" s="38"/>
      <c r="G18" s="34"/>
      <c r="H18" s="34"/>
      <c r="I18" s="39"/>
      <c r="J18" s="34"/>
      <c r="K18" s="34"/>
    </row>
    <row r="19" spans="1:11" s="35" customFormat="1">
      <c r="A19" s="33"/>
      <c r="B19" s="33"/>
      <c r="C19" s="34"/>
      <c r="D19" s="34"/>
      <c r="F19" s="38"/>
      <c r="G19" s="34"/>
      <c r="H19" s="34"/>
      <c r="I19" s="39"/>
      <c r="J19" s="34"/>
      <c r="K19" s="34"/>
    </row>
    <row r="20" spans="1:11" s="35" customFormat="1" ht="36.75" customHeight="1">
      <c r="A20" s="33"/>
      <c r="B20" s="33"/>
      <c r="C20" s="34"/>
      <c r="D20" s="34"/>
      <c r="E20" s="40" t="s">
        <v>257</v>
      </c>
      <c r="G20" s="34"/>
      <c r="H20" s="34"/>
      <c r="I20" s="36"/>
    </row>
    <row r="21" spans="1:11" s="35" customFormat="1">
      <c r="A21" s="33"/>
      <c r="B21" s="33"/>
      <c r="C21" s="34"/>
      <c r="D21" s="34"/>
      <c r="G21" s="34"/>
      <c r="H21" s="34"/>
      <c r="I21" s="36"/>
    </row>
    <row r="22" spans="1:11" s="35" customFormat="1">
      <c r="A22" s="41" t="s">
        <v>258</v>
      </c>
      <c r="B22" s="42"/>
      <c r="C22" s="34"/>
      <c r="D22" s="34"/>
      <c r="E22" s="37" t="s">
        <v>259</v>
      </c>
      <c r="G22" s="34"/>
      <c r="H22" s="34"/>
    </row>
    <row r="23" spans="1:11" s="35" customFormat="1">
      <c r="A23" s="33" t="s">
        <v>260</v>
      </c>
      <c r="B23" s="34" t="s">
        <v>261</v>
      </c>
      <c r="C23" s="34">
        <v>1</v>
      </c>
      <c r="D23" s="34">
        <v>0</v>
      </c>
      <c r="E23" s="35" t="s">
        <v>262</v>
      </c>
      <c r="F23" s="35" t="s">
        <v>263</v>
      </c>
      <c r="G23" s="34"/>
      <c r="H23" s="34"/>
      <c r="I23" s="35" t="s">
        <v>264</v>
      </c>
      <c r="J23" s="35" t="s">
        <v>255</v>
      </c>
      <c r="K23" s="35" t="s">
        <v>242</v>
      </c>
    </row>
    <row r="24" spans="1:11" s="35" customFormat="1">
      <c r="A24" s="33" t="s">
        <v>265</v>
      </c>
      <c r="B24" s="34" t="s">
        <v>261</v>
      </c>
      <c r="C24" s="34">
        <v>1</v>
      </c>
      <c r="D24" s="34">
        <v>0</v>
      </c>
      <c r="E24" s="35" t="s">
        <v>262</v>
      </c>
      <c r="F24" s="35" t="s">
        <v>263</v>
      </c>
      <c r="G24" s="34"/>
      <c r="H24" s="34"/>
      <c r="I24" s="35" t="s">
        <v>264</v>
      </c>
      <c r="J24" s="35" t="s">
        <v>255</v>
      </c>
      <c r="K24" s="35" t="s">
        <v>242</v>
      </c>
    </row>
    <row r="25" spans="1:11" s="35" customFormat="1">
      <c r="A25" s="43"/>
      <c r="B25" s="33"/>
      <c r="C25" s="34"/>
      <c r="D25" s="34"/>
      <c r="G25" s="34"/>
      <c r="H25" s="34"/>
    </row>
    <row r="26" spans="1:11" s="35" customFormat="1">
      <c r="A26" s="41" t="s">
        <v>266</v>
      </c>
      <c r="B26" s="44"/>
      <c r="C26" s="34"/>
      <c r="D26" s="34"/>
      <c r="E26" s="37" t="s">
        <v>267</v>
      </c>
      <c r="G26" s="34"/>
      <c r="H26" s="34"/>
    </row>
    <row r="27" spans="1:11" s="35" customFormat="1">
      <c r="A27" s="33" t="s">
        <v>268</v>
      </c>
      <c r="B27" s="45" t="s">
        <v>269</v>
      </c>
      <c r="C27" s="34">
        <v>1</v>
      </c>
      <c r="D27" s="34">
        <v>0</v>
      </c>
      <c r="E27" s="35" t="s">
        <v>270</v>
      </c>
      <c r="F27" s="35" t="s">
        <v>271</v>
      </c>
      <c r="G27" s="34"/>
      <c r="H27" s="34"/>
      <c r="I27" s="35" t="s">
        <v>272</v>
      </c>
      <c r="J27" s="35" t="s">
        <v>273</v>
      </c>
      <c r="K27" s="35" t="s">
        <v>242</v>
      </c>
    </row>
    <row r="28" spans="1:11" s="35" customFormat="1">
      <c r="A28" s="33" t="s">
        <v>274</v>
      </c>
      <c r="B28" s="45" t="s">
        <v>269</v>
      </c>
      <c r="C28" s="34">
        <v>1</v>
      </c>
      <c r="D28" s="34">
        <v>0</v>
      </c>
      <c r="E28" s="35" t="s">
        <v>275</v>
      </c>
      <c r="F28" s="35" t="s">
        <v>271</v>
      </c>
      <c r="G28" s="34"/>
      <c r="H28" s="34"/>
      <c r="I28" s="35" t="s">
        <v>272</v>
      </c>
      <c r="J28" s="35" t="s">
        <v>273</v>
      </c>
      <c r="K28" s="35" t="s">
        <v>242</v>
      </c>
    </row>
    <row r="29" spans="1:11" s="35" customFormat="1" ht="13.5" customHeight="1">
      <c r="A29" s="33"/>
      <c r="C29" s="34"/>
      <c r="D29" s="34"/>
      <c r="G29" s="34"/>
      <c r="H29" s="34"/>
    </row>
    <row r="30" spans="1:11" s="35" customFormat="1">
      <c r="A30" s="41" t="s">
        <v>276</v>
      </c>
      <c r="E30" s="37" t="s">
        <v>277</v>
      </c>
      <c r="G30" s="34"/>
      <c r="H30" s="34"/>
    </row>
    <row r="31" spans="1:11" s="35" customFormat="1">
      <c r="A31" s="33" t="s">
        <v>278</v>
      </c>
      <c r="B31" s="34" t="s">
        <v>279</v>
      </c>
      <c r="C31" s="34">
        <v>8</v>
      </c>
      <c r="D31" s="34">
        <v>8</v>
      </c>
      <c r="E31" s="35" t="s">
        <v>280</v>
      </c>
      <c r="F31" s="35" t="s">
        <v>281</v>
      </c>
      <c r="G31" s="34"/>
      <c r="H31" s="34"/>
      <c r="I31" s="35" t="s">
        <v>264</v>
      </c>
      <c r="J31" s="35" t="s">
        <v>255</v>
      </c>
      <c r="K31" s="35" t="s">
        <v>242</v>
      </c>
    </row>
    <row r="32" spans="1:11" s="35" customFormat="1">
      <c r="A32" s="33"/>
      <c r="C32" s="34"/>
      <c r="D32" s="34"/>
      <c r="G32" s="34"/>
      <c r="H32" s="34"/>
    </row>
    <row r="33" spans="1:11" s="35" customFormat="1">
      <c r="A33" s="41" t="s">
        <v>282</v>
      </c>
      <c r="B33" s="44"/>
      <c r="C33" s="34"/>
      <c r="D33" s="34"/>
      <c r="E33" s="37" t="s">
        <v>283</v>
      </c>
      <c r="G33" s="34"/>
      <c r="H33" s="34"/>
    </row>
    <row r="34" spans="1:11" s="35" customFormat="1">
      <c r="A34" s="30" t="s">
        <v>284</v>
      </c>
      <c r="B34" s="33" t="s">
        <v>285</v>
      </c>
      <c r="C34" s="34">
        <v>1</v>
      </c>
      <c r="D34" s="34">
        <v>0</v>
      </c>
      <c r="E34" s="35" t="s">
        <v>286</v>
      </c>
      <c r="F34" s="35" t="s">
        <v>287</v>
      </c>
      <c r="G34" s="34"/>
      <c r="H34" s="34"/>
      <c r="I34" s="35" t="s">
        <v>288</v>
      </c>
      <c r="J34" s="35" t="s">
        <v>289</v>
      </c>
    </row>
    <row r="35" spans="1:11" s="35" customFormat="1">
      <c r="A35" s="33" t="s">
        <v>290</v>
      </c>
      <c r="B35" s="33" t="s">
        <v>285</v>
      </c>
      <c r="C35" s="34">
        <v>1</v>
      </c>
      <c r="D35" s="34">
        <v>0</v>
      </c>
      <c r="E35" s="35" t="s">
        <v>291</v>
      </c>
      <c r="F35" s="35" t="s">
        <v>292</v>
      </c>
      <c r="G35" s="34"/>
      <c r="H35" s="34"/>
      <c r="I35" s="35" t="s">
        <v>293</v>
      </c>
      <c r="J35" s="35" t="s">
        <v>255</v>
      </c>
      <c r="K35" s="35" t="s">
        <v>242</v>
      </c>
    </row>
    <row r="36" spans="1:11" s="35" customFormat="1">
      <c r="A36" s="33"/>
      <c r="B36" s="33"/>
      <c r="C36" s="34"/>
      <c r="D36" s="34"/>
      <c r="G36" s="34"/>
      <c r="H36" s="34"/>
    </row>
    <row r="37" spans="1:11" s="35" customFormat="1">
      <c r="A37" s="41" t="s">
        <v>294</v>
      </c>
      <c r="B37" s="44"/>
      <c r="C37" s="34"/>
      <c r="D37" s="34"/>
      <c r="E37" s="37" t="s">
        <v>295</v>
      </c>
      <c r="G37" s="34"/>
      <c r="H37" s="34"/>
      <c r="J37" s="35" t="s">
        <v>53</v>
      </c>
    </row>
    <row r="38" spans="1:11" s="35" customFormat="1">
      <c r="A38" s="33" t="s">
        <v>296</v>
      </c>
      <c r="B38" s="34" t="s">
        <v>297</v>
      </c>
      <c r="C38" s="34">
        <v>2</v>
      </c>
      <c r="D38" s="34" t="s">
        <v>53</v>
      </c>
      <c r="E38" s="35" t="s">
        <v>298</v>
      </c>
      <c r="F38" s="35" t="s">
        <v>299</v>
      </c>
      <c r="G38" s="34"/>
      <c r="H38" s="34"/>
      <c r="I38" s="35" t="s">
        <v>300</v>
      </c>
      <c r="J38" s="35" t="s">
        <v>289</v>
      </c>
      <c r="K38" s="35" t="s">
        <v>242</v>
      </c>
    </row>
    <row r="39" spans="1:11" s="35" customFormat="1" ht="13.5" customHeight="1">
      <c r="A39" s="33"/>
      <c r="B39" s="33"/>
      <c r="C39" s="34"/>
      <c r="D39" s="34"/>
      <c r="G39" s="34"/>
      <c r="H39" s="34"/>
    </row>
    <row r="40" spans="1:11" s="35" customFormat="1">
      <c r="A40" s="44" t="s">
        <v>301</v>
      </c>
      <c r="B40" s="33"/>
      <c r="C40" s="34"/>
      <c r="D40" s="34"/>
      <c r="G40" s="34"/>
      <c r="H40" s="34"/>
    </row>
    <row r="41" spans="1:11" s="35" customFormat="1">
      <c r="A41" s="33" t="s">
        <v>302</v>
      </c>
      <c r="B41" s="46"/>
      <c r="C41" s="34">
        <v>1</v>
      </c>
      <c r="D41" s="34" t="s">
        <v>53</v>
      </c>
      <c r="E41" s="35" t="s">
        <v>303</v>
      </c>
      <c r="G41" s="34"/>
      <c r="H41" s="34"/>
      <c r="I41" s="47"/>
      <c r="K41" s="35" t="s">
        <v>304</v>
      </c>
    </row>
    <row r="42" spans="1:11" s="35" customFormat="1">
      <c r="A42" s="33" t="s">
        <v>305</v>
      </c>
      <c r="B42" s="46" t="s">
        <v>53</v>
      </c>
      <c r="C42" s="34">
        <v>10</v>
      </c>
      <c r="D42" s="34" t="s">
        <v>53</v>
      </c>
      <c r="E42" s="35" t="s">
        <v>306</v>
      </c>
      <c r="F42" s="35" t="s">
        <v>307</v>
      </c>
      <c r="G42" s="34"/>
      <c r="H42" s="34"/>
      <c r="I42" s="47" t="s">
        <v>308</v>
      </c>
      <c r="J42" s="35" t="s">
        <v>309</v>
      </c>
      <c r="K42" s="35" t="s">
        <v>310</v>
      </c>
    </row>
    <row r="43" spans="1:11" s="35" customFormat="1">
      <c r="A43" s="45" t="s">
        <v>311</v>
      </c>
      <c r="B43" s="48" t="s">
        <v>312</v>
      </c>
      <c r="C43" s="34">
        <v>10</v>
      </c>
      <c r="D43" s="34" t="s">
        <v>53</v>
      </c>
      <c r="E43" s="35" t="s">
        <v>313</v>
      </c>
      <c r="F43" s="35" t="s">
        <v>314</v>
      </c>
      <c r="G43" s="34"/>
      <c r="H43" s="34"/>
      <c r="I43" s="35" t="s">
        <v>315</v>
      </c>
      <c r="J43" s="35" t="s">
        <v>316</v>
      </c>
      <c r="K43" s="35" t="s">
        <v>242</v>
      </c>
    </row>
    <row r="44" spans="1:11" s="35" customFormat="1">
      <c r="A44" s="44"/>
      <c r="B44" s="48"/>
      <c r="C44" s="34"/>
      <c r="D44" s="34"/>
      <c r="G44" s="34"/>
      <c r="H44" s="34"/>
    </row>
    <row r="45" spans="1:11" s="35" customFormat="1">
      <c r="A45" s="44"/>
      <c r="B45" s="48"/>
      <c r="C45" s="34"/>
      <c r="D45" s="34"/>
      <c r="G45" s="34"/>
      <c r="H45" s="34"/>
    </row>
    <row r="46" spans="1:11" s="35" customFormat="1">
      <c r="A46" s="45"/>
      <c r="B46" s="48"/>
      <c r="C46" s="34"/>
      <c r="D46" s="34"/>
      <c r="G46" s="34"/>
      <c r="H46" s="34"/>
    </row>
    <row r="47" spans="1:11" s="35" customFormat="1">
      <c r="A47" s="45"/>
      <c r="B47" s="46"/>
      <c r="C47" s="34"/>
      <c r="D47" s="34"/>
      <c r="G47" s="34"/>
      <c r="H47" s="34"/>
    </row>
    <row r="48" spans="1:11" s="35" customFormat="1">
      <c r="A48" s="33"/>
      <c r="C48" s="34"/>
      <c r="D48" s="34"/>
      <c r="G48" s="34"/>
      <c r="H48" s="34"/>
    </row>
    <row r="49" spans="1:11" s="35" customFormat="1">
      <c r="A49" s="37" t="s">
        <v>317</v>
      </c>
      <c r="B49" s="37"/>
      <c r="C49" s="34"/>
      <c r="D49" s="34"/>
      <c r="G49" s="34"/>
      <c r="H49" s="34"/>
    </row>
    <row r="50" spans="1:11" s="35" customFormat="1">
      <c r="A50" s="41" t="s">
        <v>318</v>
      </c>
      <c r="B50" s="37"/>
      <c r="C50" s="34"/>
      <c r="D50" s="34"/>
      <c r="G50" s="34"/>
      <c r="H50" s="34"/>
    </row>
    <row r="51" spans="1:11" s="35" customFormat="1">
      <c r="A51" s="33" t="s">
        <v>319</v>
      </c>
      <c r="B51" s="49" t="s">
        <v>320</v>
      </c>
      <c r="C51" s="34">
        <v>16</v>
      </c>
      <c r="D51" s="34">
        <v>16</v>
      </c>
      <c r="E51" s="35" t="s">
        <v>321</v>
      </c>
      <c r="F51" s="35" t="s">
        <v>322</v>
      </c>
      <c r="G51" s="34"/>
      <c r="H51" s="34"/>
      <c r="I51" s="35" t="s">
        <v>323</v>
      </c>
      <c r="J51" s="35" t="s">
        <v>255</v>
      </c>
      <c r="K51" s="35" t="s">
        <v>242</v>
      </c>
    </row>
    <row r="52" spans="1:11" s="35" customFormat="1">
      <c r="A52" s="33"/>
      <c r="B52" s="34"/>
      <c r="C52" s="34"/>
      <c r="D52" s="34"/>
      <c r="G52" s="34"/>
      <c r="H52" s="34"/>
    </row>
    <row r="53" spans="1:11" s="35" customFormat="1">
      <c r="A53" s="37" t="s">
        <v>324</v>
      </c>
      <c r="B53" s="34"/>
      <c r="C53" s="34"/>
      <c r="D53" s="34"/>
      <c r="E53" s="37" t="s">
        <v>325</v>
      </c>
      <c r="G53" s="34"/>
      <c r="H53" s="34"/>
    </row>
    <row r="54" spans="1:11" s="35" customFormat="1">
      <c r="A54" s="33" t="s">
        <v>326</v>
      </c>
      <c r="B54" s="34" t="s">
        <v>327</v>
      </c>
      <c r="C54" s="34">
        <v>1</v>
      </c>
      <c r="D54" s="34" t="s">
        <v>53</v>
      </c>
      <c r="E54" s="35" t="s">
        <v>328</v>
      </c>
      <c r="F54" s="35" t="s">
        <v>329</v>
      </c>
      <c r="G54" s="34"/>
      <c r="H54" s="34"/>
      <c r="I54" s="35" t="s">
        <v>330</v>
      </c>
      <c r="J54" s="35" t="s">
        <v>331</v>
      </c>
      <c r="K54" s="35" t="s">
        <v>332</v>
      </c>
    </row>
    <row r="55" spans="1:11" s="35" customFormat="1">
      <c r="A55" s="33" t="s">
        <v>333</v>
      </c>
      <c r="B55" s="34"/>
      <c r="C55" s="34">
        <v>1</v>
      </c>
      <c r="D55" s="34"/>
      <c r="G55" s="34"/>
      <c r="H55" s="34"/>
      <c r="I55" s="35" t="s">
        <v>288</v>
      </c>
      <c r="K55" s="35" t="s">
        <v>310</v>
      </c>
    </row>
    <row r="56" spans="1:11" s="35" customFormat="1">
      <c r="A56" s="33"/>
      <c r="B56" s="34"/>
      <c r="C56" s="34"/>
      <c r="D56" s="34"/>
      <c r="G56" s="34"/>
      <c r="H56" s="34"/>
    </row>
    <row r="57" spans="1:11" s="35" customFormat="1">
      <c r="A57" s="33"/>
      <c r="B57" s="34"/>
      <c r="C57" s="34"/>
      <c r="D57" s="34"/>
      <c r="G57" s="34"/>
      <c r="H57" s="34"/>
    </row>
    <row r="58" spans="1:11" s="35" customFormat="1" ht="14.25" customHeight="1">
      <c r="A58" s="37" t="s">
        <v>334</v>
      </c>
      <c r="B58" s="37"/>
      <c r="C58" s="34"/>
      <c r="D58" s="34"/>
      <c r="E58" s="37" t="s">
        <v>335</v>
      </c>
      <c r="G58" s="34"/>
      <c r="H58" s="34"/>
    </row>
    <row r="59" spans="1:11" s="35" customFormat="1">
      <c r="A59" s="45" t="s">
        <v>336</v>
      </c>
      <c r="C59" s="34">
        <v>16</v>
      </c>
      <c r="D59" s="34"/>
      <c r="E59" s="35" t="s">
        <v>337</v>
      </c>
      <c r="F59" s="37"/>
      <c r="G59" s="40"/>
      <c r="H59" s="40"/>
      <c r="I59" s="35" t="s">
        <v>300</v>
      </c>
      <c r="J59" s="35" t="s">
        <v>338</v>
      </c>
      <c r="K59" s="35" t="s">
        <v>304</v>
      </c>
    </row>
    <row r="60" spans="1:11" s="35" customFormat="1">
      <c r="A60" s="45" t="s">
        <v>339</v>
      </c>
      <c r="C60" s="34">
        <v>2</v>
      </c>
      <c r="D60" s="34"/>
      <c r="E60" s="35" t="s">
        <v>340</v>
      </c>
      <c r="F60" s="37"/>
      <c r="G60" s="40"/>
      <c r="H60" s="40"/>
      <c r="I60" s="35" t="s">
        <v>300</v>
      </c>
      <c r="K60" s="35" t="s">
        <v>310</v>
      </c>
    </row>
    <row r="61" spans="1:11" s="35" customFormat="1">
      <c r="A61" s="45" t="s">
        <v>341</v>
      </c>
      <c r="C61" s="34">
        <v>1</v>
      </c>
      <c r="D61" s="34"/>
      <c r="E61" s="35" t="s">
        <v>342</v>
      </c>
      <c r="F61" s="37"/>
      <c r="G61" s="40"/>
      <c r="H61" s="40"/>
      <c r="I61" s="35" t="s">
        <v>300</v>
      </c>
      <c r="K61" s="35" t="s">
        <v>310</v>
      </c>
    </row>
    <row r="62" spans="1:11" s="35" customFormat="1">
      <c r="A62" s="33" t="s">
        <v>343</v>
      </c>
      <c r="C62" s="34">
        <v>1</v>
      </c>
      <c r="D62" s="34"/>
      <c r="E62" s="35" t="s">
        <v>344</v>
      </c>
      <c r="G62" s="34"/>
      <c r="H62" s="34"/>
      <c r="I62" s="35" t="s">
        <v>293</v>
      </c>
      <c r="J62" s="35" t="s">
        <v>255</v>
      </c>
      <c r="K62" s="35" t="s">
        <v>242</v>
      </c>
    </row>
    <row r="63" spans="1:11" s="35" customFormat="1">
      <c r="A63" s="33"/>
      <c r="C63" s="34"/>
      <c r="D63" s="34"/>
      <c r="G63" s="34"/>
      <c r="H63" s="34"/>
    </row>
    <row r="64" spans="1:11" s="35" customFormat="1">
      <c r="A64" s="41" t="s">
        <v>345</v>
      </c>
      <c r="C64" s="34"/>
      <c r="D64" s="34"/>
      <c r="G64" s="34"/>
      <c r="H64" s="34"/>
    </row>
    <row r="65" spans="1:11" s="35" customFormat="1">
      <c r="A65" s="33" t="s">
        <v>346</v>
      </c>
      <c r="C65" s="34">
        <v>9</v>
      </c>
      <c r="D65" s="34" t="s">
        <v>53</v>
      </c>
      <c r="E65" s="14" t="s">
        <v>347</v>
      </c>
      <c r="G65" s="34"/>
      <c r="H65" s="34"/>
      <c r="I65" s="35" t="s">
        <v>300</v>
      </c>
      <c r="J65" s="35" t="s">
        <v>338</v>
      </c>
      <c r="K65" s="35" t="s">
        <v>304</v>
      </c>
    </row>
    <row r="66" spans="1:11" s="35" customFormat="1">
      <c r="A66" s="33"/>
      <c r="C66" s="34">
        <v>1</v>
      </c>
      <c r="D66" s="34"/>
      <c r="E66" s="14" t="s">
        <v>348</v>
      </c>
      <c r="G66" s="34"/>
      <c r="H66" s="34"/>
      <c r="I66" s="35" t="s">
        <v>300</v>
      </c>
    </row>
    <row r="67" spans="1:11" s="35" customFormat="1">
      <c r="A67" s="33"/>
      <c r="C67" s="34">
        <v>1</v>
      </c>
      <c r="D67" s="34"/>
      <c r="E67" s="14" t="s">
        <v>349</v>
      </c>
      <c r="G67" s="34"/>
      <c r="H67" s="34"/>
      <c r="I67" s="35" t="s">
        <v>300</v>
      </c>
      <c r="K67" s="35" t="s">
        <v>310</v>
      </c>
    </row>
    <row r="68" spans="1:11">
      <c r="A68" s="10" t="s">
        <v>53</v>
      </c>
    </row>
    <row r="69" spans="1:11">
      <c r="A69" s="10"/>
    </row>
    <row r="70" spans="1:11">
      <c r="A70" s="51"/>
      <c r="B70" s="50"/>
    </row>
    <row r="71" spans="1:11">
      <c r="A71" s="51"/>
      <c r="B71" s="50"/>
    </row>
    <row r="72" spans="1:11">
      <c r="A72" s="51"/>
      <c r="B72" s="50"/>
    </row>
    <row r="73" spans="1:11">
      <c r="A73" s="51"/>
      <c r="B73" s="50"/>
    </row>
    <row r="74" spans="1:11">
      <c r="A74" s="51"/>
      <c r="B74" s="50"/>
    </row>
    <row r="75" spans="1:11">
      <c r="A75" s="51"/>
      <c r="B75" s="5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6"/>
  <sheetViews>
    <sheetView tabSelected="1" workbookViewId="0">
      <selection activeCell="C12" sqref="C12"/>
    </sheetView>
  </sheetViews>
  <sheetFormatPr defaultRowHeight="12.75"/>
  <cols>
    <col min="1" max="1" width="13.42578125" customWidth="1"/>
    <col min="2" max="3" width="20.28515625" customWidth="1"/>
    <col min="4" max="4" width="23" customWidth="1"/>
    <col min="5" max="6" width="23.85546875" customWidth="1"/>
    <col min="7" max="7" width="22.140625" customWidth="1"/>
    <col min="8" max="8" width="23.28515625" customWidth="1"/>
    <col min="9" max="9" width="19.140625" customWidth="1"/>
    <col min="10" max="10" width="23.140625" customWidth="1"/>
    <col min="11" max="11" width="12.7109375" customWidth="1"/>
  </cols>
  <sheetData>
    <row r="1" spans="1:10">
      <c r="A1" s="10" t="s">
        <v>350</v>
      </c>
    </row>
    <row r="3" spans="1:10">
      <c r="A3" t="s">
        <v>351</v>
      </c>
      <c r="B3" s="52" t="s">
        <v>352</v>
      </c>
      <c r="C3" s="52" t="s">
        <v>547</v>
      </c>
      <c r="D3" s="52" t="s">
        <v>353</v>
      </c>
      <c r="E3" s="52" t="s">
        <v>353</v>
      </c>
      <c r="F3" s="52" t="s">
        <v>354</v>
      </c>
      <c r="G3" s="52" t="s">
        <v>354</v>
      </c>
      <c r="H3" s="52" t="s">
        <v>354</v>
      </c>
      <c r="I3" s="52" t="s">
        <v>354</v>
      </c>
      <c r="J3" s="52" t="s">
        <v>354</v>
      </c>
    </row>
    <row r="4" spans="1:10">
      <c r="A4" t="s">
        <v>355</v>
      </c>
      <c r="F4" s="52" t="s">
        <v>356</v>
      </c>
      <c r="G4" s="23" t="s">
        <v>357</v>
      </c>
      <c r="H4" s="52" t="s">
        <v>358</v>
      </c>
      <c r="I4" s="52" t="s">
        <v>359</v>
      </c>
      <c r="J4" s="52" t="s">
        <v>360</v>
      </c>
    </row>
    <row r="5" spans="1:10">
      <c r="A5" t="s">
        <v>361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</row>
    <row r="6" spans="1:10">
      <c r="A6" s="24" t="s">
        <v>362</v>
      </c>
      <c r="D6" s="52" t="s">
        <v>53</v>
      </c>
      <c r="J6" s="52"/>
    </row>
    <row r="7" spans="1:10">
      <c r="A7" s="24">
        <v>0</v>
      </c>
      <c r="B7" s="52" t="s">
        <v>363</v>
      </c>
      <c r="C7" s="53" t="s">
        <v>548</v>
      </c>
      <c r="D7" s="52" t="s">
        <v>364</v>
      </c>
      <c r="E7" s="52" t="s">
        <v>365</v>
      </c>
      <c r="F7" s="52" t="s">
        <v>366</v>
      </c>
      <c r="G7" s="52" t="s">
        <v>367</v>
      </c>
      <c r="H7" s="52" t="s">
        <v>368</v>
      </c>
      <c r="I7" s="52"/>
      <c r="J7" s="52" t="s">
        <v>369</v>
      </c>
    </row>
    <row r="8" spans="1:10">
      <c r="A8" s="24">
        <v>1</v>
      </c>
      <c r="B8" s="52" t="s">
        <v>370</v>
      </c>
      <c r="C8" s="53" t="s">
        <v>549</v>
      </c>
      <c r="D8" s="52" t="s">
        <v>371</v>
      </c>
      <c r="E8" s="52" t="s">
        <v>372</v>
      </c>
      <c r="F8" s="52" t="s">
        <v>373</v>
      </c>
      <c r="G8" s="52" t="s">
        <v>374</v>
      </c>
      <c r="H8" s="52" t="s">
        <v>375</v>
      </c>
      <c r="I8" s="52"/>
      <c r="J8" s="52" t="s">
        <v>376</v>
      </c>
    </row>
    <row r="9" spans="1:10">
      <c r="A9" s="24">
        <v>2</v>
      </c>
      <c r="B9" s="52" t="s">
        <v>377</v>
      </c>
      <c r="C9" s="52"/>
      <c r="D9" s="52" t="s">
        <v>378</v>
      </c>
      <c r="E9" s="52" t="s">
        <v>379</v>
      </c>
      <c r="F9" s="52" t="s">
        <v>380</v>
      </c>
      <c r="G9" s="52" t="s">
        <v>381</v>
      </c>
      <c r="H9" s="52" t="s">
        <v>382</v>
      </c>
      <c r="I9" s="52"/>
      <c r="J9" s="52" t="s">
        <v>383</v>
      </c>
    </row>
    <row r="10" spans="1:10">
      <c r="A10" s="24">
        <v>3</v>
      </c>
      <c r="B10" s="52" t="s">
        <v>384</v>
      </c>
      <c r="C10" s="52"/>
      <c r="D10" s="52" t="s">
        <v>385</v>
      </c>
      <c r="E10" s="52" t="s">
        <v>386</v>
      </c>
      <c r="F10" s="52" t="s">
        <v>387</v>
      </c>
      <c r="G10" s="52"/>
      <c r="H10" s="52" t="s">
        <v>388</v>
      </c>
      <c r="I10" s="52"/>
      <c r="J10" s="52" t="s">
        <v>389</v>
      </c>
    </row>
    <row r="11" spans="1:10">
      <c r="A11" s="24">
        <v>4</v>
      </c>
      <c r="B11" s="52" t="s">
        <v>390</v>
      </c>
      <c r="C11" s="52"/>
      <c r="D11" s="52" t="s">
        <v>391</v>
      </c>
      <c r="E11" s="52" t="s">
        <v>392</v>
      </c>
      <c r="F11" s="52" t="s">
        <v>393</v>
      </c>
      <c r="G11" s="52" t="s">
        <v>394</v>
      </c>
      <c r="H11" s="52" t="s">
        <v>395</v>
      </c>
      <c r="I11" s="52"/>
      <c r="J11" s="52" t="s">
        <v>396</v>
      </c>
    </row>
    <row r="12" spans="1:10">
      <c r="A12" s="24">
        <v>5</v>
      </c>
      <c r="B12" s="52" t="s">
        <v>397</v>
      </c>
      <c r="C12" s="52"/>
      <c r="D12" s="52" t="s">
        <v>398</v>
      </c>
      <c r="E12" s="52" t="s">
        <v>399</v>
      </c>
      <c r="F12" s="52" t="s">
        <v>400</v>
      </c>
      <c r="G12" s="52"/>
      <c r="H12" s="52" t="s">
        <v>401</v>
      </c>
      <c r="I12" s="52"/>
      <c r="J12" s="52" t="s">
        <v>402</v>
      </c>
    </row>
    <row r="13" spans="1:10">
      <c r="A13" s="24">
        <v>6</v>
      </c>
      <c r="B13" s="52" t="s">
        <v>403</v>
      </c>
      <c r="C13" s="52"/>
      <c r="D13" s="52" t="s">
        <v>404</v>
      </c>
      <c r="E13" s="52" t="s">
        <v>405</v>
      </c>
      <c r="F13" s="52" t="s">
        <v>406</v>
      </c>
      <c r="G13" s="52"/>
      <c r="H13" s="52" t="s">
        <v>407</v>
      </c>
      <c r="I13" s="52"/>
      <c r="J13" s="52" t="s">
        <v>408</v>
      </c>
    </row>
    <row r="14" spans="1:10">
      <c r="A14" s="24">
        <v>7</v>
      </c>
      <c r="B14" s="52" t="s">
        <v>409</v>
      </c>
      <c r="C14" s="52"/>
      <c r="D14" s="52" t="s">
        <v>410</v>
      </c>
      <c r="E14" s="52" t="s">
        <v>411</v>
      </c>
      <c r="F14" s="52" t="s">
        <v>412</v>
      </c>
      <c r="G14" s="52"/>
      <c r="H14" s="52" t="s">
        <v>413</v>
      </c>
      <c r="I14" s="52"/>
      <c r="J14" s="52" t="s">
        <v>414</v>
      </c>
    </row>
    <row r="15" spans="1:10">
      <c r="A15" s="24">
        <v>8</v>
      </c>
      <c r="B15" s="52" t="s">
        <v>415</v>
      </c>
      <c r="C15" s="52"/>
      <c r="D15" s="52" t="s">
        <v>416</v>
      </c>
      <c r="E15" s="52" t="s">
        <v>417</v>
      </c>
      <c r="F15" s="52" t="s">
        <v>418</v>
      </c>
      <c r="G15" s="52"/>
      <c r="H15" s="52" t="s">
        <v>419</v>
      </c>
      <c r="I15" s="52" t="s">
        <v>420</v>
      </c>
      <c r="J15" s="52" t="s">
        <v>421</v>
      </c>
    </row>
    <row r="16" spans="1:10">
      <c r="A16" s="24">
        <v>9</v>
      </c>
      <c r="B16" s="52" t="s">
        <v>53</v>
      </c>
      <c r="C16" s="52"/>
      <c r="D16" s="52" t="s">
        <v>422</v>
      </c>
      <c r="E16" s="52" t="s">
        <v>423</v>
      </c>
      <c r="F16" s="52" t="s">
        <v>424</v>
      </c>
      <c r="G16" s="52"/>
      <c r="H16" s="52" t="s">
        <v>425</v>
      </c>
      <c r="I16" s="52" t="s">
        <v>426</v>
      </c>
      <c r="J16" s="52" t="s">
        <v>421</v>
      </c>
    </row>
    <row r="17" spans="1:10">
      <c r="A17" s="24">
        <v>10</v>
      </c>
      <c r="B17" s="52" t="s">
        <v>53</v>
      </c>
      <c r="C17" s="52"/>
      <c r="D17" s="52" t="s">
        <v>427</v>
      </c>
      <c r="E17" s="52" t="s">
        <v>428</v>
      </c>
      <c r="F17" s="52" t="s">
        <v>429</v>
      </c>
      <c r="G17" s="52" t="s">
        <v>430</v>
      </c>
      <c r="H17" s="52" t="s">
        <v>431</v>
      </c>
      <c r="I17" s="52" t="s">
        <v>432</v>
      </c>
      <c r="J17" s="52" t="s">
        <v>421</v>
      </c>
    </row>
    <row r="18" spans="1:10">
      <c r="A18" s="24">
        <v>11</v>
      </c>
      <c r="B18" s="52" t="s">
        <v>433</v>
      </c>
      <c r="C18" s="52"/>
      <c r="D18" s="52" t="s">
        <v>434</v>
      </c>
      <c r="E18" s="52" t="s">
        <v>435</v>
      </c>
      <c r="F18" s="52" t="s">
        <v>436</v>
      </c>
      <c r="G18" s="52" t="s">
        <v>437</v>
      </c>
      <c r="H18" s="52" t="s">
        <v>438</v>
      </c>
      <c r="I18" s="52" t="s">
        <v>439</v>
      </c>
      <c r="J18" s="52" t="s">
        <v>421</v>
      </c>
    </row>
    <row r="19" spans="1:10">
      <c r="A19" s="24">
        <v>12</v>
      </c>
      <c r="B19" s="52" t="s">
        <v>440</v>
      </c>
      <c r="C19" s="52"/>
      <c r="D19" s="52" t="s">
        <v>441</v>
      </c>
      <c r="E19" s="52" t="s">
        <v>442</v>
      </c>
      <c r="F19" s="52" t="s">
        <v>443</v>
      </c>
      <c r="G19" s="52" t="s">
        <v>444</v>
      </c>
      <c r="H19" s="53" t="s">
        <v>445</v>
      </c>
      <c r="I19" s="52" t="s">
        <v>446</v>
      </c>
      <c r="J19" s="52" t="s">
        <v>421</v>
      </c>
    </row>
    <row r="20" spans="1:10">
      <c r="A20" s="24">
        <v>13</v>
      </c>
      <c r="B20" s="52" t="s">
        <v>447</v>
      </c>
      <c r="C20" s="52"/>
      <c r="D20" s="52" t="s">
        <v>448</v>
      </c>
      <c r="E20" s="53" t="s">
        <v>449</v>
      </c>
      <c r="F20" s="52" t="s">
        <v>450</v>
      </c>
      <c r="G20" s="52" t="s">
        <v>451</v>
      </c>
      <c r="H20" s="52" t="s">
        <v>452</v>
      </c>
      <c r="I20" s="52" t="s">
        <v>453</v>
      </c>
      <c r="J20" s="52" t="s">
        <v>421</v>
      </c>
    </row>
    <row r="21" spans="1:10">
      <c r="A21" s="24">
        <v>14</v>
      </c>
      <c r="B21" s="52" t="s">
        <v>454</v>
      </c>
      <c r="C21" s="52"/>
      <c r="D21" s="52" t="s">
        <v>455</v>
      </c>
      <c r="E21" s="52" t="s">
        <v>456</v>
      </c>
      <c r="F21" s="52" t="s">
        <v>457</v>
      </c>
      <c r="G21" s="53" t="s">
        <v>458</v>
      </c>
      <c r="I21" s="52" t="s">
        <v>459</v>
      </c>
      <c r="J21" s="52" t="s">
        <v>421</v>
      </c>
    </row>
    <row r="22" spans="1:10">
      <c r="A22" s="24">
        <v>15</v>
      </c>
      <c r="B22" s="52" t="s">
        <v>460</v>
      </c>
      <c r="C22" s="52"/>
      <c r="D22" s="52" t="s">
        <v>461</v>
      </c>
      <c r="E22" s="52" t="s">
        <v>462</v>
      </c>
      <c r="F22" s="52" t="s">
        <v>463</v>
      </c>
      <c r="G22" s="52" t="s">
        <v>464</v>
      </c>
      <c r="H22" s="52"/>
      <c r="I22" s="52" t="s">
        <v>465</v>
      </c>
      <c r="J22" s="52" t="s">
        <v>421</v>
      </c>
    </row>
    <row r="26" spans="1:10">
      <c r="A26" t="s">
        <v>466</v>
      </c>
    </row>
    <row r="27" spans="1:10">
      <c r="A27" s="54" t="s">
        <v>467</v>
      </c>
      <c r="B27" s="24">
        <v>1</v>
      </c>
      <c r="C27" s="24">
        <v>2</v>
      </c>
      <c r="D27" s="24">
        <v>3</v>
      </c>
      <c r="E27" s="24">
        <v>4</v>
      </c>
      <c r="F27" s="24">
        <v>5</v>
      </c>
      <c r="G27" s="24">
        <v>6</v>
      </c>
    </row>
    <row r="28" spans="1:10">
      <c r="A28" s="24" t="s">
        <v>362</v>
      </c>
    </row>
    <row r="29" spans="1:10">
      <c r="A29" s="24">
        <v>1</v>
      </c>
      <c r="B29" t="s">
        <v>468</v>
      </c>
      <c r="C29" t="s">
        <v>468</v>
      </c>
      <c r="D29" t="s">
        <v>469</v>
      </c>
      <c r="E29" t="s">
        <v>470</v>
      </c>
      <c r="F29" t="s">
        <v>470</v>
      </c>
      <c r="G29" t="s">
        <v>471</v>
      </c>
    </row>
    <row r="30" spans="1:10">
      <c r="A30" s="24">
        <v>2</v>
      </c>
      <c r="B30" t="s">
        <v>468</v>
      </c>
      <c r="C30" t="s">
        <v>468</v>
      </c>
      <c r="D30" t="s">
        <v>469</v>
      </c>
      <c r="E30" t="s">
        <v>470</v>
      </c>
      <c r="F30" t="s">
        <v>470</v>
      </c>
      <c r="G30" t="s">
        <v>471</v>
      </c>
    </row>
    <row r="31" spans="1:10">
      <c r="A31" s="24">
        <v>3</v>
      </c>
      <c r="B31" t="s">
        <v>468</v>
      </c>
      <c r="D31" t="s">
        <v>469</v>
      </c>
      <c r="E31" t="s">
        <v>472</v>
      </c>
      <c r="F31" t="s">
        <v>470</v>
      </c>
      <c r="G31" t="s">
        <v>471</v>
      </c>
    </row>
    <row r="32" spans="1:10">
      <c r="A32" s="24">
        <v>4</v>
      </c>
      <c r="B32" t="s">
        <v>468</v>
      </c>
      <c r="D32" t="s">
        <v>469</v>
      </c>
      <c r="E32" t="s">
        <v>472</v>
      </c>
      <c r="F32" t="s">
        <v>470</v>
      </c>
      <c r="G32" t="s">
        <v>471</v>
      </c>
    </row>
    <row r="33" spans="1:7">
      <c r="A33" s="24">
        <v>5</v>
      </c>
      <c r="B33" t="s">
        <v>468</v>
      </c>
      <c r="D33" t="s">
        <v>469</v>
      </c>
      <c r="F33" t="s">
        <v>470</v>
      </c>
      <c r="G33" t="s">
        <v>471</v>
      </c>
    </row>
    <row r="34" spans="1:7">
      <c r="A34" s="24">
        <v>6</v>
      </c>
      <c r="B34" t="s">
        <v>468</v>
      </c>
      <c r="D34" t="s">
        <v>469</v>
      </c>
      <c r="E34" t="s">
        <v>53</v>
      </c>
      <c r="F34" t="s">
        <v>470</v>
      </c>
      <c r="G34" t="s">
        <v>471</v>
      </c>
    </row>
    <row r="35" spans="1:7">
      <c r="A35" s="24">
        <v>7</v>
      </c>
      <c r="B35" t="s">
        <v>468</v>
      </c>
      <c r="D35" t="s">
        <v>469</v>
      </c>
      <c r="F35" t="s">
        <v>470</v>
      </c>
      <c r="G35" t="s">
        <v>471</v>
      </c>
    </row>
    <row r="36" spans="1:7">
      <c r="A36" s="24">
        <v>8</v>
      </c>
      <c r="B36" t="s">
        <v>468</v>
      </c>
      <c r="D36" t="s">
        <v>469</v>
      </c>
      <c r="F36" t="s">
        <v>470</v>
      </c>
      <c r="G36" t="s">
        <v>471</v>
      </c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PLC Modules Software</vt:lpstr>
      <vt:lpstr>Signal Conditioners</vt:lpstr>
      <vt:lpstr>Rack Termination cabling</vt:lpstr>
      <vt:lpstr>Instrumentation</vt:lpstr>
      <vt:lpstr>Sheet1</vt:lpstr>
      <vt:lpstr>Chassis Layout</vt:lpstr>
    </vt:vector>
  </TitlesOfParts>
  <Company>EECO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Dmiller</dc:creator>
  <cp:lastModifiedBy>lassiter</cp:lastModifiedBy>
  <cp:lastPrinted>2010-01-15T19:36:33Z</cp:lastPrinted>
  <dcterms:created xsi:type="dcterms:W3CDTF">2003-07-18T16:48:11Z</dcterms:created>
  <dcterms:modified xsi:type="dcterms:W3CDTF">2011-06-13T17:49:13Z</dcterms:modified>
</cp:coreProperties>
</file>