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05" windowWidth="18195" windowHeight="8250"/>
  </bookViews>
  <sheets>
    <sheet name="Summary" sheetId="2" r:id="rId1"/>
    <sheet name="Raw Data" sheetId="1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I5" i="2" l="1"/>
  <c r="D29" i="2" l="1"/>
  <c r="C4" i="2" l="1"/>
  <c r="F13" i="2" l="1"/>
  <c r="G13" i="2" s="1"/>
  <c r="F14" i="2"/>
  <c r="G14" i="2" s="1"/>
  <c r="F15" i="2"/>
  <c r="G15" i="2" s="1"/>
  <c r="F16" i="2"/>
  <c r="G16" i="2" s="1"/>
  <c r="F17" i="2"/>
  <c r="G17" i="2" s="1"/>
  <c r="F18" i="2"/>
  <c r="G18" i="2" s="1"/>
  <c r="F19" i="2"/>
  <c r="G19" i="2" s="1"/>
  <c r="F20" i="2"/>
  <c r="G20" i="2" s="1"/>
  <c r="F21" i="2"/>
  <c r="G21" i="2" s="1"/>
  <c r="F12" i="2"/>
  <c r="G12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D4" i="2" l="1"/>
  <c r="G22" i="2"/>
  <c r="H5" i="2" l="1"/>
  <c r="H4" i="2"/>
  <c r="H12" i="2"/>
  <c r="H9" i="2"/>
  <c r="H14" i="2"/>
  <c r="H18" i="2"/>
  <c r="H11" i="2"/>
  <c r="H13" i="2"/>
  <c r="H6" i="2"/>
  <c r="H10" i="2"/>
  <c r="H15" i="2"/>
  <c r="H19" i="2"/>
  <c r="H7" i="2"/>
  <c r="H16" i="2"/>
  <c r="H20" i="2"/>
  <c r="H8" i="2"/>
  <c r="H17" i="2"/>
  <c r="H21" i="2"/>
  <c r="I16" i="2" l="1"/>
  <c r="I19" i="2"/>
  <c r="I10" i="2"/>
  <c r="I13" i="2"/>
  <c r="I18" i="2"/>
  <c r="I9" i="2"/>
  <c r="I4" i="2"/>
  <c r="C26" i="2" a="1"/>
  <c r="I21" i="2"/>
  <c r="I8" i="2"/>
  <c r="I17" i="2"/>
  <c r="I20" i="2"/>
  <c r="I7" i="2"/>
  <c r="I15" i="2"/>
  <c r="I6" i="2"/>
  <c r="I11" i="2"/>
  <c r="I14" i="2"/>
  <c r="I12" i="2"/>
  <c r="C26" i="2" l="1"/>
  <c r="F26" i="2"/>
  <c r="G26" i="2"/>
  <c r="H26" i="2"/>
  <c r="D26" i="2"/>
  <c r="E26" i="2"/>
  <c r="J4" i="2" l="1"/>
  <c r="K4" i="2" s="1"/>
  <c r="J9" i="2"/>
  <c r="K9" i="2" s="1"/>
  <c r="J17" i="2"/>
  <c r="K17" i="2" s="1"/>
  <c r="J6" i="2"/>
  <c r="K6" i="2" s="1"/>
  <c r="J14" i="2"/>
  <c r="K14" i="2" s="1"/>
  <c r="J7" i="2"/>
  <c r="K7" i="2" s="1"/>
  <c r="J15" i="2"/>
  <c r="K15" i="2" s="1"/>
  <c r="J8" i="2"/>
  <c r="K8" i="2" s="1"/>
  <c r="J16" i="2"/>
  <c r="K16" i="2" s="1"/>
  <c r="J5" i="2"/>
  <c r="K5" i="2" s="1"/>
  <c r="J13" i="2"/>
  <c r="K13" i="2" s="1"/>
  <c r="J21" i="2"/>
  <c r="K21" i="2" s="1"/>
  <c r="J10" i="2"/>
  <c r="K10" i="2" s="1"/>
  <c r="J18" i="2"/>
  <c r="K18" i="2" s="1"/>
  <c r="J11" i="2"/>
  <c r="K11" i="2" s="1"/>
  <c r="J19" i="2"/>
  <c r="K19" i="2" s="1"/>
  <c r="J12" i="2"/>
  <c r="K12" i="2" s="1"/>
  <c r="J20" i="2"/>
  <c r="K20" i="2" s="1"/>
</calcChain>
</file>

<file path=xl/sharedStrings.xml><?xml version="1.0" encoding="utf-8"?>
<sst xmlns="http://schemas.openxmlformats.org/spreadsheetml/2006/main" count="20" uniqueCount="17">
  <si>
    <t>Set Current (A)</t>
  </si>
  <si>
    <t>Lakeshore Probe (kG)</t>
  </si>
  <si>
    <t>Hall Probe (G)</t>
  </si>
  <si>
    <t>NMR (T)</t>
  </si>
  <si>
    <t>Lakeshore Probe (G)</t>
  </si>
  <si>
    <t>NMR (G)</t>
  </si>
  <si>
    <t>Corrected Hall Probe (G)</t>
  </si>
  <si>
    <t>% Diff</t>
  </si>
  <si>
    <t>Lakeshore Probe (G)/10</t>
  </si>
  <si>
    <t>Lakeshore Corrected</t>
  </si>
  <si>
    <t>6 Part Polynomial Function</t>
  </si>
  <si>
    <t>% Diff (corrected)</t>
  </si>
  <si>
    <t>Lakeshore Calibration</t>
  </si>
  <si>
    <t>Type in Lakeshore Field Reading--&gt;</t>
  </si>
  <si>
    <t>Corrected Field Reading--&gt;</t>
  </si>
  <si>
    <t>G</t>
  </si>
  <si>
    <t>% Diff (uncorrected/10)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</si>
</sst>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0" fontId="0" fillId="0" borderId="0" xfId="1" applyNumberFormat="1" applyFont="1"/>
    <xf numFmtId="165" fontId="0" fillId="0" borderId="1" xfId="0" applyNumberFormat="1" applyBorder="1"/>
    <xf numFmtId="166" fontId="0" fillId="0" borderId="1" xfId="0" applyNumberFormat="1" applyBorder="1"/>
    <xf numFmtId="10" fontId="0" fillId="0" borderId="2" xfId="0" applyNumberFormat="1" applyBorder="1"/>
    <xf numFmtId="0" fontId="3" fillId="2" borderId="1" xfId="0" applyFont="1" applyFill="1" applyBorder="1" applyAlignment="1">
      <alignment horizontal="center" vertical="center"/>
    </xf>
    <xf numFmtId="0" fontId="0" fillId="0" borderId="6" xfId="0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0" fontId="0" fillId="0" borderId="5" xfId="1" applyNumberFormat="1" applyFont="1" applyBorder="1"/>
    <xf numFmtId="10" fontId="0" fillId="0" borderId="10" xfId="1" applyNumberFormat="1" applyFont="1" applyBorder="1"/>
    <xf numFmtId="0" fontId="3" fillId="2" borderId="4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164" fontId="0" fillId="0" borderId="4" xfId="0" applyNumberFormat="1" applyBorder="1" applyAlignment="1">
      <alignment horizontal="right" vertical="center"/>
    </xf>
    <xf numFmtId="164" fontId="0" fillId="0" borderId="1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3" xfId="0" applyNumberFormat="1" applyBorder="1" applyAlignment="1">
      <alignment horizontal="right" vertical="center"/>
    </xf>
    <xf numFmtId="0" fontId="2" fillId="3" borderId="18" xfId="0" applyFont="1" applyFill="1" applyBorder="1" applyAlignment="1">
      <alignment horizontal="center" vertical="center" wrapText="1"/>
    </xf>
    <xf numFmtId="165" fontId="0" fillId="0" borderId="19" xfId="0" applyNumberFormat="1" applyBorder="1"/>
    <xf numFmtId="165" fontId="0" fillId="0" borderId="20" xfId="0" applyNumberFormat="1" applyBorder="1"/>
    <xf numFmtId="10" fontId="0" fillId="0" borderId="21" xfId="1" applyNumberFormat="1" applyFont="1" applyBorder="1"/>
    <xf numFmtId="164" fontId="0" fillId="0" borderId="22" xfId="0" applyNumberFormat="1" applyBorder="1"/>
    <xf numFmtId="10" fontId="0" fillId="0" borderId="23" xfId="1" applyNumberFormat="1" applyFont="1" applyBorder="1"/>
    <xf numFmtId="164" fontId="0" fillId="0" borderId="4" xfId="0" applyNumberFormat="1" applyBorder="1"/>
    <xf numFmtId="10" fontId="0" fillId="0" borderId="25" xfId="1" applyNumberFormat="1" applyFont="1" applyBorder="1"/>
    <xf numFmtId="0" fontId="2" fillId="3" borderId="26" xfId="0" applyFont="1" applyFill="1" applyBorder="1" applyAlignment="1">
      <alignment horizontal="center" vertical="center" wrapText="1"/>
    </xf>
    <xf numFmtId="10" fontId="0" fillId="0" borderId="24" xfId="1" applyNumberFormat="1" applyFont="1" applyBorder="1"/>
    <xf numFmtId="0" fontId="2" fillId="3" borderId="2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165" fontId="4" fillId="4" borderId="2" xfId="0" applyNumberFormat="1" applyFont="1" applyFill="1" applyBorder="1"/>
    <xf numFmtId="0" fontId="5" fillId="5" borderId="2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% Difference</a:t>
            </a:r>
            <a:r>
              <a:rPr lang="en-US" baseline="0"/>
              <a:t> of </a:t>
            </a:r>
            <a:r>
              <a:rPr lang="en-US"/>
              <a:t>Calibration Curve</a:t>
            </a:r>
          </a:p>
          <a:p>
            <a:pPr>
              <a:defRPr/>
            </a:pPr>
            <a:r>
              <a:rPr lang="en-US"/>
              <a:t>Corrected vs. Uncorrected 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Summary!$I$3</c:f>
              <c:strCache>
                <c:ptCount val="1"/>
                <c:pt idx="0">
                  <c:v>% Diff (uncorrected/10)</c:v>
                </c:pt>
              </c:strCache>
            </c:strRef>
          </c:tx>
          <c:xVal>
            <c:numRef>
              <c:f>Summary!$B$5:$B$21</c:f>
              <c:numCache>
                <c:formatCode>General</c:formatCode>
                <c:ptCount val="17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</c:numCache>
            </c:numRef>
          </c:xVal>
          <c:yVal>
            <c:numRef>
              <c:f>Summary!$I$5:$I$21</c:f>
              <c:numCache>
                <c:formatCode>0.00%</c:formatCode>
                <c:ptCount val="17"/>
                <c:pt idx="0">
                  <c:v>2.5358668713588939E-2</c:v>
                </c:pt>
                <c:pt idx="1">
                  <c:v>2.5221352116394979E-2</c:v>
                </c:pt>
                <c:pt idx="2">
                  <c:v>2.5339138926111615E-2</c:v>
                </c:pt>
                <c:pt idx="3">
                  <c:v>2.5345935768534389E-2</c:v>
                </c:pt>
                <c:pt idx="4">
                  <c:v>2.5435943518857584E-2</c:v>
                </c:pt>
                <c:pt idx="5">
                  <c:v>2.5310055151135158E-2</c:v>
                </c:pt>
                <c:pt idx="6">
                  <c:v>2.5156747144325253E-2</c:v>
                </c:pt>
                <c:pt idx="7">
                  <c:v>2.4838456993850011E-2</c:v>
                </c:pt>
                <c:pt idx="8">
                  <c:v>2.4462106057771105E-2</c:v>
                </c:pt>
                <c:pt idx="9">
                  <c:v>2.4163247750652594E-2</c:v>
                </c:pt>
                <c:pt idx="10">
                  <c:v>2.3861602288405281E-2</c:v>
                </c:pt>
                <c:pt idx="11">
                  <c:v>2.3509349231135457E-2</c:v>
                </c:pt>
                <c:pt idx="12">
                  <c:v>2.3195186536595025E-2</c:v>
                </c:pt>
                <c:pt idx="13">
                  <c:v>2.2780498202461974E-2</c:v>
                </c:pt>
                <c:pt idx="14">
                  <c:v>2.2394644364862604E-2</c:v>
                </c:pt>
                <c:pt idx="15">
                  <c:v>2.1918104958492557E-2</c:v>
                </c:pt>
                <c:pt idx="16">
                  <c:v>2.1457741841483302E-2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Summary!$K$3</c:f>
              <c:strCache>
                <c:ptCount val="1"/>
                <c:pt idx="0">
                  <c:v>% Diff (corrected)</c:v>
                </c:pt>
              </c:strCache>
            </c:strRef>
          </c:tx>
          <c:xVal>
            <c:numRef>
              <c:f>Summary!$B$5:$B$21</c:f>
              <c:numCache>
                <c:formatCode>General</c:formatCode>
                <c:ptCount val="17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</c:numCache>
            </c:numRef>
          </c:xVal>
          <c:yVal>
            <c:numRef>
              <c:f>Summary!$K$5:$K$21</c:f>
              <c:numCache>
                <c:formatCode>0.00%</c:formatCode>
                <c:ptCount val="17"/>
                <c:pt idx="0">
                  <c:v>5.3465768069482777E-4</c:v>
                </c:pt>
                <c:pt idx="1">
                  <c:v>7.4311025513362772E-5</c:v>
                </c:pt>
                <c:pt idx="2">
                  <c:v>-8.5801127651663478E-5</c:v>
                </c:pt>
                <c:pt idx="3">
                  <c:v>-1.6337365795449088E-4</c:v>
                </c:pt>
                <c:pt idx="4">
                  <c:v>-1.2723545337323117E-6</c:v>
                </c:pt>
                <c:pt idx="5">
                  <c:v>3.7909757687804024E-5</c:v>
                </c:pt>
                <c:pt idx="6">
                  <c:v>1.0517671204313128E-4</c:v>
                </c:pt>
                <c:pt idx="7">
                  <c:v>3.5691983611862987E-5</c:v>
                </c:pt>
                <c:pt idx="8">
                  <c:v>-6.5611570345902592E-5</c:v>
                </c:pt>
                <c:pt idx="9">
                  <c:v>-5.0172654977975739E-5</c:v>
                </c:pt>
                <c:pt idx="10">
                  <c:v>-1.9436482199264304E-6</c:v>
                </c:pt>
                <c:pt idx="11">
                  <c:v>-2.6848567862280959E-6</c:v>
                </c:pt>
                <c:pt idx="12">
                  <c:v>3.8417580433325327E-5</c:v>
                </c:pt>
                <c:pt idx="13">
                  <c:v>-1.0288522840351533E-6</c:v>
                </c:pt>
                <c:pt idx="14">
                  <c:v>2.0653458718045137E-5</c:v>
                </c:pt>
                <c:pt idx="15">
                  <c:v>-1.8088960314521785E-5</c:v>
                </c:pt>
                <c:pt idx="16">
                  <c:v>-5.4819288823892975E-6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253504"/>
        <c:axId val="85329024"/>
      </c:scatterChart>
      <c:valAx>
        <c:axId val="85253504"/>
        <c:scaling>
          <c:orientation val="minMax"/>
        </c:scaling>
        <c:delete val="0"/>
        <c:axPos val="b"/>
        <c:title>
          <c:layout/>
          <c:overlay val="0"/>
        </c:title>
        <c:numFmt formatCode="General" sourceLinked="1"/>
        <c:majorTickMark val="none"/>
        <c:minorTickMark val="none"/>
        <c:tickLblPos val="nextTo"/>
        <c:crossAx val="85329024"/>
        <c:crosses val="autoZero"/>
        <c:crossBetween val="midCat"/>
      </c:valAx>
      <c:valAx>
        <c:axId val="85329024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.00%" sourceLinked="1"/>
        <c:majorTickMark val="none"/>
        <c:minorTickMark val="none"/>
        <c:tickLblPos val="nextTo"/>
        <c:crossAx val="85253504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283845</xdr:colOff>
      <xdr:row>2</xdr:row>
      <xdr:rowOff>384810</xdr:rowOff>
    </xdr:from>
    <xdr:to>
      <xdr:col>19</xdr:col>
      <xdr:colOff>523875</xdr:colOff>
      <xdr:row>20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tabSelected="1" workbookViewId="0">
      <selection activeCell="E30" sqref="E30"/>
    </sheetView>
  </sheetViews>
  <sheetFormatPr defaultRowHeight="15" x14ac:dyDescent="0.25"/>
  <cols>
    <col min="2" max="2" width="12.140625" customWidth="1"/>
    <col min="3" max="4" width="13.140625" customWidth="1"/>
    <col min="5" max="5" width="14" customWidth="1"/>
    <col min="6" max="6" width="13" customWidth="1"/>
    <col min="7" max="7" width="10.140625" customWidth="1"/>
    <col min="8" max="8" width="15.140625" customWidth="1"/>
    <col min="9" max="9" width="15.7109375" customWidth="1"/>
    <col min="10" max="10" width="18.7109375" bestFit="1" customWidth="1"/>
    <col min="11" max="11" width="15" customWidth="1"/>
  </cols>
  <sheetData>
    <row r="1" spans="2:11" ht="15.75" thickBot="1" x14ac:dyDescent="0.3"/>
    <row r="2" spans="2:11" ht="15.75" thickBot="1" x14ac:dyDescent="0.3">
      <c r="I2" s="37" t="s">
        <v>12</v>
      </c>
      <c r="J2" s="38"/>
      <c r="K2" s="39"/>
    </row>
    <row r="3" spans="2:11" ht="37.5" customHeight="1" thickBot="1" x14ac:dyDescent="0.3">
      <c r="B3" s="16" t="s">
        <v>0</v>
      </c>
      <c r="C3" s="17" t="s">
        <v>4</v>
      </c>
      <c r="D3" s="17" t="s">
        <v>8</v>
      </c>
      <c r="E3" s="18" t="s">
        <v>2</v>
      </c>
      <c r="F3" s="19" t="s">
        <v>5</v>
      </c>
      <c r="G3" s="20" t="s">
        <v>7</v>
      </c>
      <c r="H3" s="27" t="s">
        <v>6</v>
      </c>
      <c r="I3" s="16" t="s">
        <v>16</v>
      </c>
      <c r="J3" s="17" t="s">
        <v>9</v>
      </c>
      <c r="K3" s="35" t="s">
        <v>11</v>
      </c>
    </row>
    <row r="4" spans="2:11" x14ac:dyDescent="0.25">
      <c r="B4" s="15">
        <v>0</v>
      </c>
      <c r="C4" s="23">
        <f>'Raw Data'!C3*1000</f>
        <v>175.38</v>
      </c>
      <c r="D4" s="24">
        <f>C4/10</f>
        <v>17.538</v>
      </c>
      <c r="E4" s="24">
        <v>16.399999999999999</v>
      </c>
      <c r="F4" s="11"/>
      <c r="G4" s="10"/>
      <c r="H4" s="28">
        <f>E4/G$22</f>
        <v>16.407322952008425</v>
      </c>
      <c r="I4" s="36">
        <f>1-H4/D4</f>
        <v>6.4470124757188718E-2</v>
      </c>
      <c r="J4" s="33">
        <f>H$26+C4*G$26+C4^2*F$26+C4^3*E$26+C4^4*D$26+C4^5*C$26</f>
        <v>16.163027658657981</v>
      </c>
      <c r="K4" s="34">
        <f>1-H4/J4</f>
        <v>-1.5114451234610415E-2</v>
      </c>
    </row>
    <row r="5" spans="2:11" x14ac:dyDescent="0.25">
      <c r="B5" s="9">
        <v>25</v>
      </c>
      <c r="C5" s="25">
        <f>'Raw Data'!C4*1000</f>
        <v>9037.1</v>
      </c>
      <c r="D5" s="24">
        <f t="shared" ref="D5:D21" si="0">C5/10</f>
        <v>903.71</v>
      </c>
      <c r="E5" s="26">
        <v>880.4</v>
      </c>
      <c r="F5" s="11"/>
      <c r="G5" s="10"/>
      <c r="H5" s="29">
        <f>E5/G$22</f>
        <v>880.79311749684257</v>
      </c>
      <c r="I5" s="36">
        <f t="shared" ref="I5:I21" si="1">1-H5/D5</f>
        <v>2.5358668713588939E-2</v>
      </c>
      <c r="J5" s="3">
        <f t="shared" ref="J5:J21" si="2">H$26+C5*G$26+C5^2*F$26+C5^3*E$26+C5^4*D$26+C5^5*C$26</f>
        <v>881.26429221939975</v>
      </c>
      <c r="K5" s="30">
        <f t="shared" ref="K5:K21" si="3">1-H5/J5</f>
        <v>5.3465768069482777E-4</v>
      </c>
    </row>
    <row r="6" spans="2:11" x14ac:dyDescent="0.25">
      <c r="B6" s="9">
        <v>50</v>
      </c>
      <c r="C6" s="25">
        <f>'Raw Data'!C5*1000</f>
        <v>17991.599999999999</v>
      </c>
      <c r="D6" s="24">
        <f t="shared" si="0"/>
        <v>1799.1599999999999</v>
      </c>
      <c r="E6" s="26">
        <v>1753</v>
      </c>
      <c r="F6" s="11"/>
      <c r="G6" s="10"/>
      <c r="H6" s="29">
        <f>E6/G$22</f>
        <v>1753.7827521262666</v>
      </c>
      <c r="I6" s="36">
        <f t="shared" si="1"/>
        <v>2.5221352116394979E-2</v>
      </c>
      <c r="J6" s="3">
        <f t="shared" si="2"/>
        <v>1753.9130872064381</v>
      </c>
      <c r="K6" s="30">
        <f t="shared" si="3"/>
        <v>7.4311025513362772E-5</v>
      </c>
    </row>
    <row r="7" spans="2:11" x14ac:dyDescent="0.25">
      <c r="B7" s="9">
        <v>75</v>
      </c>
      <c r="C7" s="25">
        <f>'Raw Data'!C6*1000</f>
        <v>26965</v>
      </c>
      <c r="D7" s="24">
        <f t="shared" si="0"/>
        <v>2696.5</v>
      </c>
      <c r="E7" s="26">
        <v>2627</v>
      </c>
      <c r="F7" s="11"/>
      <c r="G7" s="10"/>
      <c r="H7" s="29">
        <f>E7/G$22</f>
        <v>2628.1730118857399</v>
      </c>
      <c r="I7" s="36">
        <f t="shared" si="1"/>
        <v>2.5339138926111615E-2</v>
      </c>
      <c r="J7" s="3">
        <f t="shared" si="2"/>
        <v>2627.9475310241687</v>
      </c>
      <c r="K7" s="30">
        <f t="shared" si="3"/>
        <v>-8.5801127651663478E-5</v>
      </c>
    </row>
    <row r="8" spans="2:11" x14ac:dyDescent="0.25">
      <c r="B8" s="9">
        <v>100</v>
      </c>
      <c r="C8" s="25">
        <f>'Raw Data'!C7*1000</f>
        <v>35918</v>
      </c>
      <c r="D8" s="24">
        <f t="shared" si="0"/>
        <v>3591.8</v>
      </c>
      <c r="E8" s="26">
        <v>3499.2</v>
      </c>
      <c r="F8" s="11"/>
      <c r="G8" s="10"/>
      <c r="H8" s="29">
        <f>E8/G$22</f>
        <v>3500.7624679065784</v>
      </c>
      <c r="I8" s="36">
        <f t="shared" si="1"/>
        <v>2.5345935768534389E-2</v>
      </c>
      <c r="J8" s="3">
        <f t="shared" si="2"/>
        <v>3500.1906289599874</v>
      </c>
      <c r="K8" s="30">
        <f t="shared" si="3"/>
        <v>-1.6337365795449088E-4</v>
      </c>
    </row>
    <row r="9" spans="2:11" x14ac:dyDescent="0.25">
      <c r="B9" s="9">
        <v>125</v>
      </c>
      <c r="C9" s="25">
        <f>'Raw Data'!C8*1000</f>
        <v>44838</v>
      </c>
      <c r="D9" s="24">
        <f t="shared" si="0"/>
        <v>4483.8</v>
      </c>
      <c r="E9" s="26">
        <v>4367.8</v>
      </c>
      <c r="F9" s="11"/>
      <c r="G9" s="10"/>
      <c r="H9" s="29">
        <f>E9/G$22</f>
        <v>4369.7503164501468</v>
      </c>
      <c r="I9" s="36">
        <f t="shared" si="1"/>
        <v>2.5435943518857584E-2</v>
      </c>
      <c r="J9" s="3">
        <f t="shared" si="2"/>
        <v>4369.7447565855946</v>
      </c>
      <c r="K9" s="30">
        <f t="shared" si="3"/>
        <v>-1.2723545337323117E-6</v>
      </c>
    </row>
    <row r="10" spans="2:11" x14ac:dyDescent="0.25">
      <c r="B10" s="9">
        <v>150</v>
      </c>
      <c r="C10" s="25">
        <f>'Raw Data'!C9*1000</f>
        <v>53719</v>
      </c>
      <c r="D10" s="24">
        <f t="shared" si="0"/>
        <v>5371.9</v>
      </c>
      <c r="E10" s="26">
        <v>5233.6000000000004</v>
      </c>
      <c r="F10" s="11"/>
      <c r="G10" s="10"/>
      <c r="H10" s="29">
        <f>E10/G$22</f>
        <v>5235.9369147336165</v>
      </c>
      <c r="I10" s="36">
        <f t="shared" si="1"/>
        <v>2.5310055151135158E-2</v>
      </c>
      <c r="J10" s="3">
        <f t="shared" si="2"/>
        <v>5236.1354153584334</v>
      </c>
      <c r="K10" s="30">
        <f t="shared" si="3"/>
        <v>3.7909757687804024E-5</v>
      </c>
    </row>
    <row r="11" spans="2:11" x14ac:dyDescent="0.25">
      <c r="B11" s="9">
        <v>175</v>
      </c>
      <c r="C11" s="25">
        <f>'Raw Data'!C10*1000</f>
        <v>62559</v>
      </c>
      <c r="D11" s="24">
        <f t="shared" si="0"/>
        <v>6255.9</v>
      </c>
      <c r="E11" s="26">
        <v>6095.8</v>
      </c>
      <c r="F11" s="12"/>
      <c r="G11" s="10"/>
      <c r="H11" s="29">
        <f>E11/G$22</f>
        <v>6098.5219055398156</v>
      </c>
      <c r="I11" s="36">
        <f t="shared" si="1"/>
        <v>2.5156747144325253E-2</v>
      </c>
      <c r="J11" s="3">
        <f t="shared" si="2"/>
        <v>6099.1633954919671</v>
      </c>
      <c r="K11" s="30">
        <f t="shared" si="3"/>
        <v>1.0517671204313128E-4</v>
      </c>
    </row>
    <row r="12" spans="2:11" x14ac:dyDescent="0.25">
      <c r="B12" s="9">
        <v>200</v>
      </c>
      <c r="C12" s="25">
        <f>'Raw Data'!C11*1000</f>
        <v>71339</v>
      </c>
      <c r="D12" s="24">
        <f t="shared" si="0"/>
        <v>7133.9</v>
      </c>
      <c r="E12" s="26">
        <v>6953.6</v>
      </c>
      <c r="F12" s="21">
        <f>'Raw Data'!E11*10000</f>
        <v>6956.4820000000009</v>
      </c>
      <c r="G12" s="13">
        <f>E12/F12</f>
        <v>0.99958571013336905</v>
      </c>
      <c r="H12" s="29">
        <f>E12/G$22</f>
        <v>6956.7049316515731</v>
      </c>
      <c r="I12" s="36">
        <f t="shared" si="1"/>
        <v>2.4838456993850011E-2</v>
      </c>
      <c r="J12" s="3">
        <f t="shared" si="2"/>
        <v>6956.9532391125722</v>
      </c>
      <c r="K12" s="30">
        <f t="shared" si="3"/>
        <v>3.5691983611862987E-5</v>
      </c>
    </row>
    <row r="13" spans="2:11" x14ac:dyDescent="0.25">
      <c r="B13" s="9">
        <v>225</v>
      </c>
      <c r="C13" s="25">
        <f>'Raw Data'!C12*1000</f>
        <v>80008</v>
      </c>
      <c r="D13" s="24">
        <f t="shared" si="0"/>
        <v>8000.8</v>
      </c>
      <c r="E13" s="26">
        <v>7801.6</v>
      </c>
      <c r="F13" s="22">
        <f>'Raw Data'!E12*10000</f>
        <v>7804.9040000000005</v>
      </c>
      <c r="G13" s="13">
        <f t="shared" ref="G13:G21" si="4">E13/F13</f>
        <v>0.99957667640755088</v>
      </c>
      <c r="H13" s="29">
        <f>E13/G$22</f>
        <v>7805.0835818529849</v>
      </c>
      <c r="I13" s="36">
        <f t="shared" si="1"/>
        <v>2.4462106057771105E-2</v>
      </c>
      <c r="J13" s="3">
        <f t="shared" si="2"/>
        <v>7804.5715116602278</v>
      </c>
      <c r="K13" s="30">
        <f t="shared" si="3"/>
        <v>-6.5611570345902592E-5</v>
      </c>
    </row>
    <row r="14" spans="2:11" x14ac:dyDescent="0.25">
      <c r="B14" s="9">
        <v>250</v>
      </c>
      <c r="C14" s="25">
        <f>'Raw Data'!C13*1000</f>
        <v>88419</v>
      </c>
      <c r="D14" s="24">
        <f t="shared" si="0"/>
        <v>8841.9</v>
      </c>
      <c r="E14" s="26">
        <v>8624.4</v>
      </c>
      <c r="F14" s="22">
        <f>'Raw Data'!E13*10000</f>
        <v>8628.1139999999996</v>
      </c>
      <c r="G14" s="13">
        <f t="shared" si="4"/>
        <v>0.99956954671669851</v>
      </c>
      <c r="H14" s="29">
        <f>E14/G$22</f>
        <v>8628.2509797135044</v>
      </c>
      <c r="I14" s="36">
        <f t="shared" si="1"/>
        <v>2.4163247750652594E-2</v>
      </c>
      <c r="J14" s="3">
        <f t="shared" si="2"/>
        <v>8627.8180991728022</v>
      </c>
      <c r="K14" s="30">
        <f t="shared" si="3"/>
        <v>-5.0172654977975739E-5</v>
      </c>
    </row>
    <row r="15" spans="2:11" x14ac:dyDescent="0.25">
      <c r="B15" s="9">
        <v>275</v>
      </c>
      <c r="C15" s="25">
        <f>'Raw Data'!C14*1000</f>
        <v>96019</v>
      </c>
      <c r="D15" s="24">
        <f t="shared" si="0"/>
        <v>9601.9</v>
      </c>
      <c r="E15" s="26">
        <v>9368.6</v>
      </c>
      <c r="F15" s="22">
        <f>'Raw Data'!E14*10000</f>
        <v>9372.7170000000006</v>
      </c>
      <c r="G15" s="13">
        <f t="shared" si="4"/>
        <v>0.99956074636628844</v>
      </c>
      <c r="H15" s="29">
        <f>E15/G$22</f>
        <v>9372.7832809869615</v>
      </c>
      <c r="I15" s="36">
        <f t="shared" si="1"/>
        <v>2.3861602288405281E-2</v>
      </c>
      <c r="J15" s="3">
        <f t="shared" si="2"/>
        <v>9372.765063628829</v>
      </c>
      <c r="K15" s="30">
        <f t="shared" si="3"/>
        <v>-1.9436482199264304E-6</v>
      </c>
    </row>
    <row r="16" spans="2:11" x14ac:dyDescent="0.25">
      <c r="B16" s="9">
        <v>300</v>
      </c>
      <c r="C16" s="25">
        <f>'Raw Data'!C15*1000</f>
        <v>102150</v>
      </c>
      <c r="D16" s="24">
        <f t="shared" si="0"/>
        <v>10215</v>
      </c>
      <c r="E16" s="26">
        <v>9970.4</v>
      </c>
      <c r="F16" s="22">
        <f>'Raw Data'!E15*10000</f>
        <v>9974.7340000000004</v>
      </c>
      <c r="G16" s="13">
        <f t="shared" si="4"/>
        <v>0.99956550219785301</v>
      </c>
      <c r="H16" s="29">
        <f>E16/G$22</f>
        <v>9974.8519976039515</v>
      </c>
      <c r="I16" s="36">
        <f t="shared" si="1"/>
        <v>2.3509349231135457E-2</v>
      </c>
      <c r="J16" s="3">
        <f t="shared" si="2"/>
        <v>9974.8252166267775</v>
      </c>
      <c r="K16" s="30">
        <f t="shared" si="3"/>
        <v>-2.6848567862280959E-6</v>
      </c>
    </row>
    <row r="17" spans="2:11" x14ac:dyDescent="0.25">
      <c r="B17" s="9">
        <v>325</v>
      </c>
      <c r="C17" s="25">
        <f>'Raw Data'!C16*1000</f>
        <v>107189</v>
      </c>
      <c r="D17" s="24">
        <f t="shared" si="0"/>
        <v>10718.9</v>
      </c>
      <c r="E17" s="26">
        <v>10465.6</v>
      </c>
      <c r="F17" s="22">
        <f>'Raw Data'!E16*10000</f>
        <v>10470.345000000001</v>
      </c>
      <c r="G17" s="13">
        <f t="shared" si="4"/>
        <v>0.99954681531506351</v>
      </c>
      <c r="H17" s="29">
        <f>E17/G$22</f>
        <v>10470.273115032891</v>
      </c>
      <c r="I17" s="36">
        <f t="shared" si="1"/>
        <v>2.3195186536595025E-2</v>
      </c>
      <c r="J17" s="3">
        <f t="shared" si="2"/>
        <v>10470.675373046226</v>
      </c>
      <c r="K17" s="30">
        <f t="shared" si="3"/>
        <v>3.8417580433325327E-5</v>
      </c>
    </row>
    <row r="18" spans="2:11" x14ac:dyDescent="0.25">
      <c r="B18" s="9">
        <v>350</v>
      </c>
      <c r="C18" s="25">
        <f>'Raw Data'!C17*1000</f>
        <v>111644</v>
      </c>
      <c r="D18" s="24">
        <f t="shared" si="0"/>
        <v>11164.4</v>
      </c>
      <c r="E18" s="26">
        <v>10905.2</v>
      </c>
      <c r="F18" s="22">
        <f>'Raw Data'!E17*10000</f>
        <v>10909.994999999999</v>
      </c>
      <c r="G18" s="13">
        <f t="shared" si="4"/>
        <v>0.99956049475733044</v>
      </c>
      <c r="H18" s="29">
        <f>E18/G$22</f>
        <v>10910.069405868433</v>
      </c>
      <c r="I18" s="36">
        <f t="shared" si="1"/>
        <v>2.2780498202461974E-2</v>
      </c>
      <c r="J18" s="3">
        <f t="shared" si="2"/>
        <v>10910.058181030156</v>
      </c>
      <c r="K18" s="30">
        <f t="shared" si="3"/>
        <v>-1.0288522840351533E-6</v>
      </c>
    </row>
    <row r="19" spans="2:11" x14ac:dyDescent="0.25">
      <c r="B19" s="9">
        <v>375</v>
      </c>
      <c r="C19" s="25">
        <f>'Raw Data'!C18*1000</f>
        <v>115720</v>
      </c>
      <c r="D19" s="24">
        <f t="shared" si="0"/>
        <v>11572</v>
      </c>
      <c r="E19" s="26">
        <v>11307.8</v>
      </c>
      <c r="F19" s="22">
        <f>'Raw Data'!E18*10000</f>
        <v>11312.960999999999</v>
      </c>
      <c r="G19" s="13">
        <f t="shared" si="4"/>
        <v>0.99954379759640288</v>
      </c>
      <c r="H19" s="29">
        <f>E19/G$22</f>
        <v>11312.84917540981</v>
      </c>
      <c r="I19" s="36">
        <f t="shared" si="1"/>
        <v>2.2394644364862604E-2</v>
      </c>
      <c r="J19" s="3">
        <f t="shared" si="2"/>
        <v>11313.082829699008</v>
      </c>
      <c r="K19" s="30">
        <f t="shared" si="3"/>
        <v>2.0653458718045137E-5</v>
      </c>
    </row>
    <row r="20" spans="2:11" x14ac:dyDescent="0.25">
      <c r="B20" s="9">
        <v>400</v>
      </c>
      <c r="C20" s="25">
        <f>'Raw Data'!C19*1000</f>
        <v>119483</v>
      </c>
      <c r="D20" s="24">
        <f t="shared" si="0"/>
        <v>11948.3</v>
      </c>
      <c r="E20" s="26">
        <v>11681.2</v>
      </c>
      <c r="F20" s="22">
        <f>'Raw Data'!E19*10000</f>
        <v>11686.735999999999</v>
      </c>
      <c r="G20" s="13">
        <f t="shared" si="4"/>
        <v>0.99952630058555292</v>
      </c>
      <c r="H20" s="29">
        <f>E20/G$22</f>
        <v>11686.415906524442</v>
      </c>
      <c r="I20" s="36">
        <f t="shared" si="1"/>
        <v>2.1918104958492557E-2</v>
      </c>
      <c r="J20" s="3">
        <f t="shared" si="2"/>
        <v>11686.204515234738</v>
      </c>
      <c r="K20" s="30">
        <f t="shared" si="3"/>
        <v>-1.8088960314521785E-5</v>
      </c>
    </row>
    <row r="21" spans="2:11" ht="15.75" thickBot="1" x14ac:dyDescent="0.3">
      <c r="B21" s="9">
        <v>425</v>
      </c>
      <c r="C21" s="25">
        <f>'Raw Data'!C20*1000</f>
        <v>122999</v>
      </c>
      <c r="D21" s="24">
        <f t="shared" si="0"/>
        <v>12299.9</v>
      </c>
      <c r="E21" s="26">
        <v>12030.6</v>
      </c>
      <c r="F21" s="22">
        <f>'Raw Data'!E20*10000</f>
        <v>12036.603999999999</v>
      </c>
      <c r="G21" s="14">
        <f t="shared" si="4"/>
        <v>0.99950118820890022</v>
      </c>
      <c r="H21" s="29">
        <f>E21/G$22</f>
        <v>12035.971921123939</v>
      </c>
      <c r="I21" s="36">
        <f t="shared" si="1"/>
        <v>2.1457741841483302E-2</v>
      </c>
      <c r="J21" s="31">
        <f t="shared" si="2"/>
        <v>12035.905941143536</v>
      </c>
      <c r="K21" s="32">
        <f t="shared" si="3"/>
        <v>-5.4819288823892975E-6</v>
      </c>
    </row>
    <row r="22" spans="2:11" ht="15.75" thickBot="1" x14ac:dyDescent="0.3">
      <c r="G22" s="8">
        <f>AVERAGE(G12:G21)</f>
        <v>0.99955367782850091</v>
      </c>
    </row>
    <row r="24" spans="2:11" x14ac:dyDescent="0.25">
      <c r="C24" t="s">
        <v>10</v>
      </c>
    </row>
    <row r="25" spans="2:11" x14ac:dyDescent="0.25">
      <c r="C25">
        <v>5</v>
      </c>
      <c r="D25">
        <v>4</v>
      </c>
      <c r="E25">
        <v>3</v>
      </c>
      <c r="F25">
        <v>2</v>
      </c>
      <c r="G25">
        <v>1</v>
      </c>
      <c r="H25">
        <v>0</v>
      </c>
    </row>
    <row r="26" spans="2:11" x14ac:dyDescent="0.25">
      <c r="C26">
        <f t="array" ref="C26:H26">LINEST(H4:H21,C4:C21^{1,2,3,4,5})</f>
        <v>1.4609731182330678E-23</v>
      </c>
      <c r="D26">
        <v>-4.0177878302925091E-18</v>
      </c>
      <c r="E26">
        <v>4.3535003943093059E-13</v>
      </c>
      <c r="F26">
        <v>-1.9167866421516662E-8</v>
      </c>
      <c r="G26">
        <v>9.7765524915247953E-2</v>
      </c>
      <c r="H26">
        <v>-0.98250287761261745</v>
      </c>
    </row>
    <row r="27" spans="2:11" ht="15.75" thickBot="1" x14ac:dyDescent="0.3"/>
    <row r="28" spans="2:11" ht="15.75" thickBot="1" x14ac:dyDescent="0.3">
      <c r="B28" s="40"/>
      <c r="C28" s="41" t="s">
        <v>13</v>
      </c>
      <c r="D28" s="43">
        <v>0</v>
      </c>
      <c r="E28" s="40" t="s">
        <v>15</v>
      </c>
    </row>
    <row r="29" spans="2:11" ht="16.5" thickBot="1" x14ac:dyDescent="0.3">
      <c r="B29" s="40"/>
      <c r="C29" s="41" t="s">
        <v>14</v>
      </c>
      <c r="D29" s="42">
        <f>H$26+D28*G$26+D28^2*F$26+D28^3*E$26+D28^4*D$26+D28^5*C$26</f>
        <v>-0.98250287761261745</v>
      </c>
      <c r="E29" s="40" t="s">
        <v>15</v>
      </c>
    </row>
  </sheetData>
  <mergeCells count="1">
    <mergeCell ref="I2:K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0"/>
  <sheetViews>
    <sheetView workbookViewId="0">
      <selection activeCell="I22" sqref="I22"/>
    </sheetView>
  </sheetViews>
  <sheetFormatPr defaultRowHeight="15" x14ac:dyDescent="0.25"/>
  <cols>
    <col min="2" max="2" width="14.28515625" bestFit="1" customWidth="1"/>
    <col min="3" max="3" width="16" customWidth="1"/>
    <col min="4" max="4" width="10.5703125" customWidth="1"/>
    <col min="5" max="5" width="12.28515625" customWidth="1"/>
    <col min="6" max="6" width="12.85546875" customWidth="1"/>
  </cols>
  <sheetData>
    <row r="2" spans="2:7" ht="27" customHeight="1" x14ac:dyDescent="0.25">
      <c r="B2" s="4" t="s">
        <v>0</v>
      </c>
      <c r="C2" s="4" t="s">
        <v>1</v>
      </c>
      <c r="D2" s="4" t="s">
        <v>2</v>
      </c>
      <c r="E2" s="4" t="s">
        <v>3</v>
      </c>
    </row>
    <row r="3" spans="2:7" x14ac:dyDescent="0.25">
      <c r="B3" s="1">
        <v>0</v>
      </c>
      <c r="C3" s="7">
        <v>0.17538000000000001</v>
      </c>
      <c r="D3" s="3">
        <v>16.399999999999999</v>
      </c>
      <c r="E3" s="2"/>
    </row>
    <row r="4" spans="2:7" x14ac:dyDescent="0.25">
      <c r="B4" s="1">
        <v>25</v>
      </c>
      <c r="C4" s="6">
        <v>9.0371000000000006</v>
      </c>
      <c r="D4" s="3">
        <v>880.4</v>
      </c>
      <c r="E4" s="2"/>
    </row>
    <row r="5" spans="2:7" x14ac:dyDescent="0.25">
      <c r="B5" s="1">
        <v>50</v>
      </c>
      <c r="C5" s="6">
        <v>17.991599999999998</v>
      </c>
      <c r="D5" s="3">
        <v>1753</v>
      </c>
      <c r="E5" s="2"/>
    </row>
    <row r="6" spans="2:7" x14ac:dyDescent="0.25">
      <c r="B6" s="1">
        <v>75</v>
      </c>
      <c r="C6" s="6">
        <v>26.965</v>
      </c>
      <c r="D6" s="3">
        <v>2627</v>
      </c>
      <c r="E6" s="2"/>
    </row>
    <row r="7" spans="2:7" x14ac:dyDescent="0.25">
      <c r="B7" s="1">
        <v>100</v>
      </c>
      <c r="C7" s="6">
        <v>35.917999999999999</v>
      </c>
      <c r="D7" s="3">
        <v>3499.2</v>
      </c>
      <c r="E7" s="2"/>
    </row>
    <row r="8" spans="2:7" x14ac:dyDescent="0.25">
      <c r="B8" s="1">
        <v>125</v>
      </c>
      <c r="C8" s="6">
        <v>44.838000000000001</v>
      </c>
      <c r="D8" s="3">
        <v>4367.8</v>
      </c>
      <c r="E8" s="2"/>
    </row>
    <row r="9" spans="2:7" x14ac:dyDescent="0.25">
      <c r="B9" s="1">
        <v>150</v>
      </c>
      <c r="C9" s="6">
        <v>53.719000000000001</v>
      </c>
      <c r="D9" s="3">
        <v>5233.6000000000004</v>
      </c>
      <c r="E9" s="2"/>
    </row>
    <row r="10" spans="2:7" x14ac:dyDescent="0.25">
      <c r="B10" s="1">
        <v>175</v>
      </c>
      <c r="C10" s="6">
        <v>62.558999999999997</v>
      </c>
      <c r="D10" s="3">
        <v>6095.8</v>
      </c>
      <c r="E10" s="2"/>
    </row>
    <row r="11" spans="2:7" x14ac:dyDescent="0.25">
      <c r="B11" s="1">
        <v>200</v>
      </c>
      <c r="C11" s="6">
        <v>71.338999999999999</v>
      </c>
      <c r="D11" s="3">
        <v>6953.6</v>
      </c>
      <c r="E11" s="2">
        <v>0.69564820000000005</v>
      </c>
      <c r="G11" s="5"/>
    </row>
    <row r="12" spans="2:7" x14ac:dyDescent="0.25">
      <c r="B12" s="1">
        <v>225</v>
      </c>
      <c r="C12" s="6">
        <v>80.007999999999996</v>
      </c>
      <c r="D12" s="3">
        <v>7801.6</v>
      </c>
      <c r="E12" s="2">
        <v>0.78049040000000003</v>
      </c>
      <c r="G12" s="5"/>
    </row>
    <row r="13" spans="2:7" x14ac:dyDescent="0.25">
      <c r="B13" s="1">
        <v>250</v>
      </c>
      <c r="C13" s="6">
        <v>88.418999999999997</v>
      </c>
      <c r="D13" s="3">
        <v>8624.4</v>
      </c>
      <c r="E13" s="2">
        <v>0.86281140000000001</v>
      </c>
      <c r="G13" s="5"/>
    </row>
    <row r="14" spans="2:7" x14ac:dyDescent="0.25">
      <c r="B14" s="1">
        <v>275</v>
      </c>
      <c r="C14" s="6">
        <v>96.019000000000005</v>
      </c>
      <c r="D14" s="3">
        <v>9368.6</v>
      </c>
      <c r="E14" s="2">
        <v>0.93727170000000004</v>
      </c>
      <c r="G14" s="5"/>
    </row>
    <row r="15" spans="2:7" x14ac:dyDescent="0.25">
      <c r="B15" s="1">
        <v>300</v>
      </c>
      <c r="C15" s="6">
        <v>102.15</v>
      </c>
      <c r="D15" s="3">
        <v>9970.4</v>
      </c>
      <c r="E15" s="2">
        <v>0.99747339999999995</v>
      </c>
      <c r="G15" s="5"/>
    </row>
    <row r="16" spans="2:7" x14ac:dyDescent="0.25">
      <c r="B16" s="1">
        <v>325</v>
      </c>
      <c r="C16" s="6">
        <v>107.18899999999999</v>
      </c>
      <c r="D16" s="3">
        <v>10465.6</v>
      </c>
      <c r="E16" s="2">
        <v>1.0470345000000001</v>
      </c>
      <c r="G16" s="5"/>
    </row>
    <row r="17" spans="2:7" x14ac:dyDescent="0.25">
      <c r="B17" s="1">
        <v>350</v>
      </c>
      <c r="C17" s="6">
        <v>111.64400000000001</v>
      </c>
      <c r="D17" s="3">
        <v>10905.2</v>
      </c>
      <c r="E17" s="2">
        <v>1.0909994999999999</v>
      </c>
      <c r="G17" s="5"/>
    </row>
    <row r="18" spans="2:7" x14ac:dyDescent="0.25">
      <c r="B18" s="1">
        <v>375</v>
      </c>
      <c r="C18" s="6">
        <v>115.72</v>
      </c>
      <c r="D18" s="3">
        <v>11307.8</v>
      </c>
      <c r="E18" s="2">
        <v>1.1312960999999999</v>
      </c>
      <c r="G18" s="5"/>
    </row>
    <row r="19" spans="2:7" x14ac:dyDescent="0.25">
      <c r="B19" s="1">
        <v>400</v>
      </c>
      <c r="C19" s="6">
        <v>119.483</v>
      </c>
      <c r="D19" s="3">
        <v>11681.2</v>
      </c>
      <c r="E19" s="2">
        <v>1.1686736</v>
      </c>
      <c r="G19" s="5"/>
    </row>
    <row r="20" spans="2:7" x14ac:dyDescent="0.25">
      <c r="B20" s="1">
        <v>425</v>
      </c>
      <c r="C20" s="6">
        <v>122.999</v>
      </c>
      <c r="D20" s="3">
        <v>12030.6</v>
      </c>
      <c r="E20" s="2">
        <v>1.2036604</v>
      </c>
      <c r="G20" s="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Raw Data</vt:lpstr>
      <vt:lpstr>Sheet3</vt:lpstr>
    </vt:vector>
  </TitlesOfParts>
  <Company>Jefferson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Joseph Beck</dc:creator>
  <cp:lastModifiedBy>Joseph Meyers</cp:lastModifiedBy>
  <dcterms:created xsi:type="dcterms:W3CDTF">2016-01-14T19:44:07Z</dcterms:created>
  <dcterms:modified xsi:type="dcterms:W3CDTF">2016-01-20T16:15:59Z</dcterms:modified>
</cp:coreProperties>
</file>